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trlProps/ctrlProp1.xml" ContentType="application/vnd.ms-excel.controlproperties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tudiodc1\AGS\Clienti\Aziende Speciali\ASSEMI\Conto annuo\2017\definitivo\"/>
    </mc:Choice>
  </mc:AlternateContent>
  <bookViews>
    <workbookView xWindow="0" yWindow="0" windowWidth="20370" windowHeight="7665" tabRatio="896" firstSheet="6" activeTab="7"/>
  </bookViews>
  <sheets>
    <sheet name="SI_1" sheetId="47" r:id="rId1"/>
    <sheet name="COCOCO" sheetId="49" r:id="rId2"/>
    <sheet name="t1" sheetId="2" r:id="rId3"/>
    <sheet name="t2" sheetId="11" r:id="rId4"/>
    <sheet name="t3" sheetId="20" r:id="rId5"/>
    <sheet name="t4" sheetId="9" r:id="rId6"/>
    <sheet name="t5" sheetId="8" r:id="rId7"/>
    <sheet name="t6" sheetId="7" r:id="rId8"/>
    <sheet name="t7" sheetId="6" r:id="rId9"/>
    <sheet name="t8" sheetId="5" r:id="rId10"/>
    <sheet name="t9" sheetId="4" r:id="rId11"/>
    <sheet name="t10" sheetId="18" r:id="rId12"/>
    <sheet name="t11" sheetId="43" r:id="rId13"/>
    <sheet name="t12" sheetId="15" r:id="rId14"/>
    <sheet name="t13" sheetId="14" r:id="rId15"/>
    <sheet name="t14" sheetId="23" r:id="rId16"/>
    <sheet name="Tabella Riconciliazione" sheetId="66" r:id="rId17"/>
    <sheet name="Valori Medi" sheetId="58" r:id="rId18"/>
    <sheet name="Squadratura 1" sheetId="31" r:id="rId19"/>
    <sheet name="Squadratura 2" sheetId="30" r:id="rId20"/>
    <sheet name="Squadratura 3" sheetId="32" r:id="rId21"/>
    <sheet name="Squadratura 4" sheetId="33" r:id="rId22"/>
    <sheet name="Incongruenze 1 e 11" sheetId="35" r:id="rId23"/>
    <sheet name="Incongruenza 2" sheetId="29" r:id="rId24"/>
    <sheet name="Incongruenze 3, 12 e 13" sheetId="65" r:id="rId25"/>
    <sheet name="Incongruenza 4 e controlli t14" sheetId="46" r:id="rId26"/>
    <sheet name="Incongruenza 5" sheetId="44" r:id="rId27"/>
    <sheet name="Incongruenza 6" sheetId="45" r:id="rId28"/>
    <sheet name="Incongruenza 7" sheetId="48" r:id="rId29"/>
    <sheet name="Incongruenza 8" sheetId="64" r:id="rId30"/>
    <sheet name="Incongruenza 14" sheetId="67" r:id="rId31"/>
    <sheet name="Foglio1" sheetId="68" r:id="rId32"/>
  </sheets>
  <externalReferences>
    <externalReference r:id="rId33"/>
    <externalReference r:id="rId34"/>
  </externalReferences>
  <definedNames>
    <definedName name="_xlnm._FilterDatabase" localSheetId="9" hidden="1">'t8'!$A$3:$AB$8</definedName>
    <definedName name="_xlnm.Print_Area" localSheetId="1">COCOCO!$A$1:$H$27</definedName>
    <definedName name="_xlnm.Print_Area" localSheetId="22">'Incongruenze 1 e 11'!$A$1:$E$21</definedName>
    <definedName name="_xlnm.Print_Area" localSheetId="24">'Incongruenze 3, 12 e 13'!$A$1:$D$14</definedName>
    <definedName name="_xlnm.Print_Area" localSheetId="0">SI_1!$A$1:$H$168</definedName>
    <definedName name="_xlnm.Print_Area" localSheetId="18">'Squadratura 1'!$A$1:$J$8</definedName>
    <definedName name="_xlnm.Print_Area" localSheetId="19">'Squadratura 2'!$A$1:$L$9</definedName>
    <definedName name="_xlnm.Print_Area" localSheetId="20">'Squadratura 3'!$A$1:$AB$10</definedName>
    <definedName name="_xlnm.Print_Area" localSheetId="21">'Squadratura 4'!$A$1:$I$8</definedName>
    <definedName name="_xlnm.Print_Area" localSheetId="2">'t1'!$A$1:$AK$202</definedName>
    <definedName name="_xlnm.Print_Area" localSheetId="11">'t10'!$A$1:$AV$10</definedName>
    <definedName name="_xlnm.Print_Area" localSheetId="12">'t11'!$A$1:$AZ$11</definedName>
    <definedName name="_xlnm.Print_Area" localSheetId="13">'t12'!$A$1:$AI$10</definedName>
    <definedName name="_xlnm.Print_Area" localSheetId="14">'t13'!$A$1:$AN$9</definedName>
    <definedName name="_xlnm.Print_Area" localSheetId="15">'t14'!$A$1:$D$34</definedName>
    <definedName name="_xlnm.Print_Area" localSheetId="4">'t3'!$A$1:$R$11</definedName>
    <definedName name="_xlnm.Print_Area" localSheetId="5" xml:space="preserve">   't4'!$A$1:$E$10</definedName>
    <definedName name="_xlnm.Print_Area" localSheetId="6">'t5'!$A$1:$T$12</definedName>
    <definedName name="_xlnm.Print_Area" localSheetId="8">'t7'!$A$1:$X$10</definedName>
    <definedName name="_xlnm.Print_Area" localSheetId="9">'t8'!$A$1:$AB$11</definedName>
    <definedName name="_xlnm.Print_Area" localSheetId="10">'t9'!$A$1:$P$10</definedName>
    <definedName name="_xlnm.Print_Area" localSheetId="17">'Valori Medi'!$A$1:$S$10</definedName>
    <definedName name="CODI_ISTITUZIONE">#REF!</definedName>
    <definedName name="CODI_ISTITUZIONE2" localSheetId="30">#REF!</definedName>
    <definedName name="CODI_ISTITUZIONE2" localSheetId="29">#REF!</definedName>
    <definedName name="CODI_ISTITUZIONE2" localSheetId="24">#REF!</definedName>
    <definedName name="CODI_ISTITUZIONE2">#REF!</definedName>
    <definedName name="DESC_ISTITUZIONE">#REF!</definedName>
    <definedName name="DESC_ISTITUZIONE2" localSheetId="30">#REF!</definedName>
    <definedName name="DESC_ISTITUZIONE2" localSheetId="29">#REF!</definedName>
    <definedName name="DESC_ISTITUZIONE2" localSheetId="24">#REF!</definedName>
    <definedName name="DESC_ISTITUZIONE2">#REF!</definedName>
    <definedName name="_xlnm.Print_Titles" localSheetId="23">'Incongruenza 2'!$1:$5</definedName>
    <definedName name="_xlnm.Print_Titles" localSheetId="26">'Incongruenza 5'!$1:$5</definedName>
    <definedName name="_xlnm.Print_Titles" localSheetId="27">'Incongruenza 6'!$1:$5</definedName>
    <definedName name="_xlnm.Print_Titles" localSheetId="28">'Incongruenza 7'!$1:$4</definedName>
    <definedName name="_xlnm.Print_Titles" localSheetId="29">'Incongruenza 8'!$1:$5</definedName>
    <definedName name="_xlnm.Print_Titles" localSheetId="22">'Incongruenze 1 e 11'!$4:$4</definedName>
    <definedName name="_xlnm.Print_Titles" localSheetId="24">'Incongruenze 3, 12 e 13'!$4:$4</definedName>
    <definedName name="_xlnm.Print_Titles" localSheetId="18">'Squadratura 1'!$1:$5</definedName>
    <definedName name="_xlnm.Print_Titles" localSheetId="19">'Squadratura 2'!$1:$6</definedName>
    <definedName name="_xlnm.Print_Titles" localSheetId="20">'Squadratura 3'!$A:$B,'Squadratura 3'!$1:$7</definedName>
    <definedName name="_xlnm.Print_Titles" localSheetId="21">'Squadratura 4'!$1:$5</definedName>
    <definedName name="_xlnm.Print_Titles" localSheetId="2">'t1'!$1:$5</definedName>
    <definedName name="_xlnm.Print_Titles" localSheetId="11">'t10'!$A:$B,'t10'!$1:$5</definedName>
    <definedName name="_xlnm.Print_Titles" localSheetId="12">'t11'!$1:$7</definedName>
    <definedName name="_xlnm.Print_Titles" localSheetId="13">'t12'!$1:$5</definedName>
    <definedName name="_xlnm.Print_Titles" localSheetId="14">'t13'!$1:$5</definedName>
    <definedName name="_xlnm.Print_Titles" localSheetId="3">'t2'!$1:$5</definedName>
    <definedName name="_xlnm.Print_Titles" localSheetId="4">'t3'!$1:$5</definedName>
    <definedName name="_xlnm.Print_Titles" localSheetId="5">'t4'!$A:$B,'t4'!$1:$5</definedName>
    <definedName name="_xlnm.Print_Titles" localSheetId="6">'t5'!$1:$6</definedName>
    <definedName name="_xlnm.Print_Titles" localSheetId="7">'t6'!$1:$6</definedName>
    <definedName name="_xlnm.Print_Titles" localSheetId="8">'t7'!$1:$5</definedName>
    <definedName name="_xlnm.Print_Titles" localSheetId="9">'t8'!$1:$5</definedName>
    <definedName name="_xlnm.Print_Titles" localSheetId="10">'t9'!$1:$5</definedName>
    <definedName name="_xlnm.Print_Titles" localSheetId="17">'Valori Medi'!$A:$E,'Valori Medi'!$1:$5</definedName>
  </definedNames>
  <calcPr calcId="152511" fullCalcOnLoad="1" fullPrecision="0"/>
</workbook>
</file>

<file path=xl/calcChain.xml><?xml version="1.0" encoding="utf-8"?>
<calcChain xmlns="http://schemas.openxmlformats.org/spreadsheetml/2006/main">
  <c r="C23" i="66" l="1"/>
  <c r="C28" i="66" s="1"/>
  <c r="F32" i="66" s="1"/>
  <c r="C17" i="66"/>
  <c r="AR9" i="43"/>
  <c r="N9" i="43" s="1"/>
  <c r="AP9" i="43"/>
  <c r="AP10" i="43" s="1"/>
  <c r="D20" i="23"/>
  <c r="C21" i="46" s="1"/>
  <c r="D18" i="23"/>
  <c r="D4" i="23"/>
  <c r="C4" i="23" s="1"/>
  <c r="D16" i="23"/>
  <c r="AB6" i="15"/>
  <c r="AL7" i="14"/>
  <c r="AL8" i="14" s="1"/>
  <c r="AH7" i="14"/>
  <c r="AH8" i="14"/>
  <c r="AK7" i="14"/>
  <c r="AK8" i="14"/>
  <c r="AB7" i="15"/>
  <c r="AG8" i="14"/>
  <c r="C7" i="14"/>
  <c r="C6" i="14"/>
  <c r="F7" i="67"/>
  <c r="F6" i="67"/>
  <c r="B7" i="67"/>
  <c r="A7" i="67"/>
  <c r="B6" i="67"/>
  <c r="A6" i="67"/>
  <c r="C7" i="15"/>
  <c r="C6" i="15"/>
  <c r="C6" i="29"/>
  <c r="E6" i="67"/>
  <c r="B20" i="65"/>
  <c r="C29" i="23"/>
  <c r="C28" i="23"/>
  <c r="C27" i="23"/>
  <c r="C26" i="23"/>
  <c r="C25" i="23"/>
  <c r="C24" i="23"/>
  <c r="C23" i="23"/>
  <c r="C22" i="23"/>
  <c r="C21" i="23"/>
  <c r="C20" i="23"/>
  <c r="C19" i="23"/>
  <c r="C17" i="23"/>
  <c r="C15" i="23"/>
  <c r="C14" i="23"/>
  <c r="C13" i="23"/>
  <c r="C12" i="23"/>
  <c r="C11" i="23"/>
  <c r="C10" i="23"/>
  <c r="C9" i="23"/>
  <c r="C8" i="23"/>
  <c r="C7" i="23"/>
  <c r="C6" i="23"/>
  <c r="C5" i="23"/>
  <c r="H7" i="14"/>
  <c r="G7" i="14"/>
  <c r="F7" i="14"/>
  <c r="E7" i="14"/>
  <c r="H6" i="14"/>
  <c r="H8" i="14"/>
  <c r="G6" i="14"/>
  <c r="F6" i="14"/>
  <c r="D6" i="64" s="1"/>
  <c r="E6" i="14"/>
  <c r="E8" i="14" s="1"/>
  <c r="D6" i="14"/>
  <c r="AJ8" i="14"/>
  <c r="AI8" i="14"/>
  <c r="AM6" i="14"/>
  <c r="J7" i="15"/>
  <c r="I7" i="15"/>
  <c r="H7" i="15"/>
  <c r="G7" i="15"/>
  <c r="G8" i="15" s="1"/>
  <c r="F7" i="15"/>
  <c r="E7" i="15"/>
  <c r="D7" i="15"/>
  <c r="D7" i="29" s="1"/>
  <c r="J6" i="15"/>
  <c r="J8" i="15"/>
  <c r="I6" i="15"/>
  <c r="I8" i="15" s="1"/>
  <c r="H6" i="15"/>
  <c r="G6" i="15"/>
  <c r="F6" i="15"/>
  <c r="E6" i="15"/>
  <c r="E8" i="15" s="1"/>
  <c r="F6" i="44"/>
  <c r="AH8" i="15"/>
  <c r="AG8" i="15"/>
  <c r="AF8" i="15"/>
  <c r="AE8" i="15"/>
  <c r="AD8" i="15"/>
  <c r="AC8" i="15"/>
  <c r="AA8" i="15"/>
  <c r="AI7" i="15"/>
  <c r="T9" i="43"/>
  <c r="T10" i="43" s="1"/>
  <c r="S9" i="43"/>
  <c r="R9" i="43"/>
  <c r="Q9" i="43"/>
  <c r="P9" i="43"/>
  <c r="O9" i="43"/>
  <c r="M9" i="43"/>
  <c r="K9" i="43"/>
  <c r="K10" i="43" s="1"/>
  <c r="J9" i="43"/>
  <c r="I9" i="43"/>
  <c r="H9" i="43"/>
  <c r="G9" i="43"/>
  <c r="G10" i="43" s="1"/>
  <c r="F9" i="43"/>
  <c r="E9" i="43"/>
  <c r="D9" i="43"/>
  <c r="C9" i="43"/>
  <c r="T8" i="43"/>
  <c r="S8" i="43"/>
  <c r="R8" i="43"/>
  <c r="R10" i="43"/>
  <c r="Q8" i="43"/>
  <c r="Q10" i="43" s="1"/>
  <c r="P8" i="43"/>
  <c r="O8" i="43"/>
  <c r="O10" i="43"/>
  <c r="N8" i="43"/>
  <c r="M8" i="43"/>
  <c r="M10" i="43"/>
  <c r="L8" i="43"/>
  <c r="K8" i="43"/>
  <c r="J8" i="43"/>
  <c r="J10" i="43" s="1"/>
  <c r="C13" i="65" s="1"/>
  <c r="D13" i="65" s="1"/>
  <c r="I8" i="43"/>
  <c r="I10" i="43"/>
  <c r="H8" i="43"/>
  <c r="G8" i="43"/>
  <c r="F8" i="43"/>
  <c r="F10" i="43"/>
  <c r="E8" i="43"/>
  <c r="D8" i="43"/>
  <c r="C8" i="43"/>
  <c r="AX10" i="43"/>
  <c r="AW10" i="43"/>
  <c r="AV10" i="43"/>
  <c r="AU10" i="43"/>
  <c r="AT10" i="43"/>
  <c r="AS10" i="43"/>
  <c r="AR10" i="43"/>
  <c r="AQ10" i="43"/>
  <c r="AO10" i="43"/>
  <c r="AN10" i="43"/>
  <c r="AM10" i="43"/>
  <c r="AL10" i="43"/>
  <c r="AK10" i="43"/>
  <c r="AJ10" i="43"/>
  <c r="AI10" i="43"/>
  <c r="AH10" i="43"/>
  <c r="AG10" i="43"/>
  <c r="AY9" i="43"/>
  <c r="AZ8" i="43"/>
  <c r="AY8" i="43"/>
  <c r="AY10" i="43" s="1"/>
  <c r="K7" i="2"/>
  <c r="J7" i="2"/>
  <c r="I7" i="2"/>
  <c r="I8" i="2" s="1"/>
  <c r="H7" i="2"/>
  <c r="G7" i="2"/>
  <c r="F7" i="2"/>
  <c r="L7" i="2" s="1"/>
  <c r="E7" i="2"/>
  <c r="D7" i="2"/>
  <c r="C7" i="2"/>
  <c r="C8" i="2" s="1"/>
  <c r="K6" i="2"/>
  <c r="K8" i="2" s="1"/>
  <c r="J6" i="2"/>
  <c r="J8" i="2" s="1"/>
  <c r="I6" i="2"/>
  <c r="H6" i="2"/>
  <c r="H8" i="2"/>
  <c r="G6" i="2"/>
  <c r="F6" i="2"/>
  <c r="E6" i="2"/>
  <c r="E8" i="2" s="1"/>
  <c r="D6" i="2"/>
  <c r="D8" i="2" s="1"/>
  <c r="C6" i="2"/>
  <c r="AB203" i="2"/>
  <c r="AI8" i="2"/>
  <c r="AH8" i="2"/>
  <c r="AG8" i="2"/>
  <c r="AF8" i="2"/>
  <c r="AE8" i="2"/>
  <c r="AD8" i="2"/>
  <c r="AC8" i="2"/>
  <c r="AB8" i="2"/>
  <c r="AA8" i="2"/>
  <c r="AK7" i="2"/>
  <c r="AJ7" i="2"/>
  <c r="AK6" i="2"/>
  <c r="AK8" i="2"/>
  <c r="AJ6" i="2"/>
  <c r="AJ4" i="2"/>
  <c r="AA4" i="2"/>
  <c r="K33" i="47"/>
  <c r="A199" i="2"/>
  <c r="K158" i="47"/>
  <c r="A1" i="2"/>
  <c r="B22" i="66"/>
  <c r="A3" i="32"/>
  <c r="A30" i="23"/>
  <c r="V8" i="7"/>
  <c r="U8" i="7"/>
  <c r="V7" i="7"/>
  <c r="U7" i="7"/>
  <c r="E6" i="33" s="1"/>
  <c r="T9" i="7"/>
  <c r="S9" i="7"/>
  <c r="R9" i="7"/>
  <c r="Q9" i="7"/>
  <c r="N9" i="8"/>
  <c r="M9" i="8"/>
  <c r="D203" i="2"/>
  <c r="A201" i="2"/>
  <c r="E35" i="23"/>
  <c r="E32" i="23"/>
  <c r="B30" i="66"/>
  <c r="B27" i="66"/>
  <c r="B26" i="66"/>
  <c r="B25" i="66"/>
  <c r="B24" i="66"/>
  <c r="B21" i="66"/>
  <c r="B20" i="66"/>
  <c r="B18" i="66"/>
  <c r="B17" i="66"/>
  <c r="B16" i="66"/>
  <c r="B15" i="66"/>
  <c r="B14" i="66"/>
  <c r="B13" i="66"/>
  <c r="B12" i="66"/>
  <c r="B11" i="66"/>
  <c r="B10" i="66"/>
  <c r="B9" i="66"/>
  <c r="B8" i="66"/>
  <c r="B7" i="66"/>
  <c r="C184" i="47"/>
  <c r="B14" i="65"/>
  <c r="A14" i="65"/>
  <c r="B13" i="65"/>
  <c r="A13" i="65"/>
  <c r="B7" i="65"/>
  <c r="A7" i="65"/>
  <c r="B6" i="65"/>
  <c r="A6" i="65"/>
  <c r="B5" i="65"/>
  <c r="A5" i="65"/>
  <c r="B2" i="23"/>
  <c r="A9" i="58"/>
  <c r="B20" i="35"/>
  <c r="C20" i="35"/>
  <c r="A20" i="35"/>
  <c r="C19" i="35"/>
  <c r="D19" i="35" s="1"/>
  <c r="B19" i="35"/>
  <c r="A19" i="35"/>
  <c r="B7" i="64"/>
  <c r="A7" i="64"/>
  <c r="B6" i="64"/>
  <c r="A6" i="64"/>
  <c r="C27" i="46"/>
  <c r="C28" i="46"/>
  <c r="C29" i="46"/>
  <c r="C30" i="46"/>
  <c r="B27" i="46"/>
  <c r="B28" i="46"/>
  <c r="B29" i="46"/>
  <c r="B30" i="46"/>
  <c r="A27" i="46"/>
  <c r="A28" i="46"/>
  <c r="A29" i="46"/>
  <c r="A30" i="46"/>
  <c r="T8" i="8"/>
  <c r="T9" i="8" s="1"/>
  <c r="S8" i="8"/>
  <c r="T7" i="8"/>
  <c r="S7" i="8"/>
  <c r="P9" i="8"/>
  <c r="O9" i="8"/>
  <c r="AB7" i="5"/>
  <c r="J8" i="30"/>
  <c r="AA7" i="5"/>
  <c r="E8" i="30"/>
  <c r="AB6" i="5"/>
  <c r="AB8" i="5" s="1"/>
  <c r="J7" i="30"/>
  <c r="J9" i="30" s="1"/>
  <c r="AA6" i="5"/>
  <c r="X8" i="5"/>
  <c r="W8" i="5"/>
  <c r="X7" i="6"/>
  <c r="X8" i="6" s="1"/>
  <c r="W7" i="6"/>
  <c r="D8" i="30"/>
  <c r="X6" i="6"/>
  <c r="I7" i="30"/>
  <c r="W6" i="6"/>
  <c r="T8" i="6"/>
  <c r="S8" i="6"/>
  <c r="C7" i="35"/>
  <c r="B7" i="35"/>
  <c r="X9" i="32"/>
  <c r="X8" i="32"/>
  <c r="W9" i="32"/>
  <c r="W8" i="32"/>
  <c r="W10" i="32"/>
  <c r="K9" i="32"/>
  <c r="K10" i="32" s="1"/>
  <c r="K8" i="32"/>
  <c r="J9" i="32"/>
  <c r="J8" i="32"/>
  <c r="J10" i="32"/>
  <c r="E16" i="46"/>
  <c r="E14" i="46"/>
  <c r="E15" i="46"/>
  <c r="C16" i="46"/>
  <c r="G16" i="46" s="1"/>
  <c r="B16" i="46"/>
  <c r="A16" i="46"/>
  <c r="K23" i="47"/>
  <c r="K24" i="47"/>
  <c r="K25" i="47"/>
  <c r="K26" i="47"/>
  <c r="K22" i="47"/>
  <c r="A6" i="48"/>
  <c r="B6" i="48"/>
  <c r="E6" i="48"/>
  <c r="A7" i="48"/>
  <c r="B7" i="48"/>
  <c r="E7" i="48"/>
  <c r="A6" i="45"/>
  <c r="B6" i="45"/>
  <c r="A7" i="45"/>
  <c r="B7" i="45"/>
  <c r="C4" i="44"/>
  <c r="A6" i="44"/>
  <c r="B6" i="44"/>
  <c r="A7" i="44"/>
  <c r="B7" i="44"/>
  <c r="A6" i="46"/>
  <c r="B6" i="46"/>
  <c r="C6" i="46"/>
  <c r="A7" i="46"/>
  <c r="B7" i="46"/>
  <c r="C7" i="46"/>
  <c r="A8" i="46"/>
  <c r="B8" i="46"/>
  <c r="C8" i="46"/>
  <c r="A9" i="46"/>
  <c r="B9" i="46"/>
  <c r="C9" i="46"/>
  <c r="A10" i="46"/>
  <c r="B10" i="46"/>
  <c r="C10" i="46"/>
  <c r="A11" i="46"/>
  <c r="B11" i="46"/>
  <c r="C11" i="46"/>
  <c r="A12" i="46"/>
  <c r="B12" i="46"/>
  <c r="C12" i="46"/>
  <c r="A13" i="46"/>
  <c r="B13" i="46"/>
  <c r="C13" i="46"/>
  <c r="A14" i="46"/>
  <c r="B14" i="46"/>
  <c r="C14" i="46"/>
  <c r="G14" i="46" s="1"/>
  <c r="A15" i="46"/>
  <c r="B15" i="46"/>
  <c r="C15" i="46"/>
  <c r="G15" i="46" s="1"/>
  <c r="A17" i="46"/>
  <c r="B17" i="46"/>
  <c r="C17" i="46"/>
  <c r="A18" i="46"/>
  <c r="B18" i="46"/>
  <c r="A19" i="46"/>
  <c r="B19" i="46"/>
  <c r="C19" i="46"/>
  <c r="A20" i="46"/>
  <c r="B20" i="46"/>
  <c r="A21" i="46"/>
  <c r="B21" i="46"/>
  <c r="A22" i="46"/>
  <c r="B22" i="46"/>
  <c r="C22" i="46"/>
  <c r="A23" i="46"/>
  <c r="B23" i="46"/>
  <c r="C23" i="46"/>
  <c r="A24" i="46"/>
  <c r="B24" i="46"/>
  <c r="C24" i="46"/>
  <c r="A25" i="46"/>
  <c r="B25" i="46"/>
  <c r="C25" i="46"/>
  <c r="A26" i="46"/>
  <c r="B26" i="46"/>
  <c r="C26" i="46"/>
  <c r="A6" i="29"/>
  <c r="B6" i="29"/>
  <c r="A7" i="29"/>
  <c r="B7" i="29"/>
  <c r="C14" i="35"/>
  <c r="C15" i="35"/>
  <c r="C16" i="35"/>
  <c r="B5" i="35"/>
  <c r="E5" i="35"/>
  <c r="C5" i="35"/>
  <c r="B6" i="35"/>
  <c r="C6" i="35"/>
  <c r="C4" i="33"/>
  <c r="A6" i="33"/>
  <c r="B6" i="33"/>
  <c r="A7" i="33"/>
  <c r="B7" i="33"/>
  <c r="A8" i="33"/>
  <c r="C6" i="32"/>
  <c r="P6" i="32"/>
  <c r="A8" i="32"/>
  <c r="B8" i="32"/>
  <c r="D8" i="32"/>
  <c r="E8" i="32"/>
  <c r="F8" i="32"/>
  <c r="F10" i="32" s="1"/>
  <c r="G8" i="32"/>
  <c r="H8" i="32"/>
  <c r="I8" i="32"/>
  <c r="I10" i="32" s="1"/>
  <c r="Q8" i="32"/>
  <c r="Q10" i="32" s="1"/>
  <c r="R8" i="32"/>
  <c r="S8" i="32"/>
  <c r="S10" i="32" s="1"/>
  <c r="T8" i="32"/>
  <c r="T10" i="32" s="1"/>
  <c r="U8" i="32"/>
  <c r="V8" i="32"/>
  <c r="V10" i="32"/>
  <c r="A9" i="32"/>
  <c r="B9" i="32"/>
  <c r="D9" i="32"/>
  <c r="D10" i="32"/>
  <c r="E9" i="32"/>
  <c r="F9" i="32"/>
  <c r="G9" i="32"/>
  <c r="H9" i="32"/>
  <c r="H10" i="32" s="1"/>
  <c r="I9" i="32"/>
  <c r="Q9" i="32"/>
  <c r="R9" i="32"/>
  <c r="R10" i="32" s="1"/>
  <c r="S9" i="32"/>
  <c r="T9" i="32"/>
  <c r="U9" i="32"/>
  <c r="U10" i="32" s="1"/>
  <c r="V9" i="32"/>
  <c r="A10" i="32"/>
  <c r="A3" i="30"/>
  <c r="C5" i="30"/>
  <c r="H5" i="30"/>
  <c r="A7" i="30"/>
  <c r="B7" i="30"/>
  <c r="A8" i="30"/>
  <c r="B8" i="30"/>
  <c r="A9" i="30"/>
  <c r="A3" i="31"/>
  <c r="C4" i="31"/>
  <c r="H4" i="31"/>
  <c r="I4" i="31"/>
  <c r="A6" i="31"/>
  <c r="B6" i="31"/>
  <c r="A7" i="31"/>
  <c r="B7" i="31"/>
  <c r="A8" i="31"/>
  <c r="C5" i="58"/>
  <c r="F5" i="58"/>
  <c r="J5" i="58"/>
  <c r="K5" i="58"/>
  <c r="M5" i="58"/>
  <c r="N5" i="58"/>
  <c r="S5" i="58"/>
  <c r="A6" i="58"/>
  <c r="B6" i="58"/>
  <c r="A7" i="58"/>
  <c r="B7" i="58"/>
  <c r="E7" i="58"/>
  <c r="Q7" i="58" s="1"/>
  <c r="A6" i="14"/>
  <c r="B6" i="14"/>
  <c r="A7" i="14"/>
  <c r="B7" i="14"/>
  <c r="A6" i="15"/>
  <c r="B6" i="15"/>
  <c r="A7" i="15"/>
  <c r="B7" i="15"/>
  <c r="A8" i="43"/>
  <c r="B8" i="43"/>
  <c r="A9" i="43"/>
  <c r="B9" i="43"/>
  <c r="P10" i="43"/>
  <c r="A6" i="18"/>
  <c r="B6" i="18"/>
  <c r="AU6" i="18"/>
  <c r="M8" i="32"/>
  <c r="M10" i="32" s="1"/>
  <c r="AV6" i="18"/>
  <c r="Z8" i="32"/>
  <c r="A7" i="18"/>
  <c r="B7" i="18"/>
  <c r="AU7" i="18"/>
  <c r="AV7" i="18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AL8" i="18"/>
  <c r="AM8" i="18"/>
  <c r="AN8" i="18"/>
  <c r="AO8" i="18"/>
  <c r="AP8" i="18"/>
  <c r="AQ8" i="18"/>
  <c r="AR8" i="18"/>
  <c r="AS8" i="18"/>
  <c r="AT8" i="18"/>
  <c r="A6" i="4"/>
  <c r="B6" i="4"/>
  <c r="O6" i="4"/>
  <c r="P6" i="4"/>
  <c r="K7" i="30" s="1"/>
  <c r="A7" i="4"/>
  <c r="B7" i="4"/>
  <c r="O7" i="4"/>
  <c r="F8" i="30"/>
  <c r="P7" i="4"/>
  <c r="K8" i="30"/>
  <c r="C8" i="4"/>
  <c r="D8" i="4"/>
  <c r="E8" i="4"/>
  <c r="F8" i="4"/>
  <c r="G8" i="4"/>
  <c r="H8" i="4"/>
  <c r="I8" i="4"/>
  <c r="J8" i="4"/>
  <c r="K8" i="4"/>
  <c r="L8" i="4"/>
  <c r="M8" i="4"/>
  <c r="N8" i="4"/>
  <c r="A6" i="5"/>
  <c r="B6" i="5"/>
  <c r="A7" i="5"/>
  <c r="B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Y8" i="5"/>
  <c r="Z8" i="5"/>
  <c r="A6" i="6"/>
  <c r="B6" i="6"/>
  <c r="D7" i="30"/>
  <c r="D9" i="30"/>
  <c r="A7" i="6"/>
  <c r="B7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U8" i="6"/>
  <c r="V8" i="6"/>
  <c r="A7" i="7"/>
  <c r="B7" i="7"/>
  <c r="A8" i="7"/>
  <c r="B8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A7" i="8"/>
  <c r="B7" i="8"/>
  <c r="A8" i="8"/>
  <c r="B8" i="8"/>
  <c r="C9" i="8"/>
  <c r="D9" i="8"/>
  <c r="E9" i="8"/>
  <c r="F9" i="8"/>
  <c r="G9" i="8"/>
  <c r="H9" i="8"/>
  <c r="I9" i="8"/>
  <c r="J9" i="8"/>
  <c r="K9" i="8"/>
  <c r="L9" i="8"/>
  <c r="Q9" i="8"/>
  <c r="R9" i="8"/>
  <c r="A6" i="9"/>
  <c r="B6" i="9"/>
  <c r="C5" i="9" s="1"/>
  <c r="E6" i="9"/>
  <c r="F6" i="48"/>
  <c r="A7" i="9"/>
  <c r="B7" i="9"/>
  <c r="D5" i="9"/>
  <c r="E7" i="9"/>
  <c r="C8" i="9"/>
  <c r="F6" i="33" s="1"/>
  <c r="G6" i="48"/>
  <c r="D8" i="9"/>
  <c r="A6" i="20"/>
  <c r="B6" i="20"/>
  <c r="A7" i="20"/>
  <c r="B7" i="20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C7" i="11"/>
  <c r="B13" i="35" s="1"/>
  <c r="D7" i="11"/>
  <c r="E7" i="11"/>
  <c r="F7" i="11"/>
  <c r="G7" i="11"/>
  <c r="B15" i="35" s="1"/>
  <c r="D15" i="35" s="1"/>
  <c r="H7" i="11"/>
  <c r="I7" i="11"/>
  <c r="B16" i="35" s="1"/>
  <c r="E16" i="35" s="1"/>
  <c r="J7" i="11"/>
  <c r="K7" i="11"/>
  <c r="L7" i="11"/>
  <c r="M7" i="11"/>
  <c r="N7" i="11"/>
  <c r="O7" i="11"/>
  <c r="P7" i="11"/>
  <c r="C4" i="2"/>
  <c r="L4" i="2"/>
  <c r="B2" i="49"/>
  <c r="H7" i="49"/>
  <c r="H11" i="49"/>
  <c r="H14" i="49"/>
  <c r="H19" i="49"/>
  <c r="H22" i="49"/>
  <c r="I24" i="49"/>
  <c r="K56" i="47"/>
  <c r="K59" i="47"/>
  <c r="K62" i="47"/>
  <c r="G6" i="31"/>
  <c r="A1" i="31"/>
  <c r="A1" i="6"/>
  <c r="M9" i="32"/>
  <c r="C31" i="66"/>
  <c r="E19" i="35"/>
  <c r="F8" i="15"/>
  <c r="N10" i="43"/>
  <c r="C171" i="47"/>
  <c r="W8" i="6"/>
  <c r="D10" i="43"/>
  <c r="C8" i="14"/>
  <c r="A1" i="67"/>
  <c r="A1" i="8"/>
  <c r="A1" i="66"/>
  <c r="A1" i="11"/>
  <c r="A1" i="48"/>
  <c r="A1" i="65"/>
  <c r="A1" i="32"/>
  <c r="A1" i="20"/>
  <c r="C6" i="33"/>
  <c r="M6" i="2"/>
  <c r="P8" i="32" s="1"/>
  <c r="H8" i="15"/>
  <c r="F7" i="31"/>
  <c r="E24" i="46"/>
  <c r="E7" i="30"/>
  <c r="E9" i="30" s="1"/>
  <c r="E6" i="35"/>
  <c r="I8" i="30"/>
  <c r="D6" i="35"/>
  <c r="C169" i="47"/>
  <c r="AJ8" i="2"/>
  <c r="D7" i="45"/>
  <c r="C172" i="47"/>
  <c r="S7" i="58"/>
  <c r="X10" i="32"/>
  <c r="B23" i="66"/>
  <c r="D7" i="14"/>
  <c r="AM7" i="14"/>
  <c r="N7" i="58"/>
  <c r="V9" i="7"/>
  <c r="AA8" i="5"/>
  <c r="H7" i="30"/>
  <c r="C7" i="33"/>
  <c r="P8" i="4"/>
  <c r="K9" i="30"/>
  <c r="E15" i="35"/>
  <c r="C177" i="47"/>
  <c r="D8" i="14"/>
  <c r="D21" i="35"/>
  <c r="AA8" i="32" l="1"/>
  <c r="Y8" i="32"/>
  <c r="Z9" i="32"/>
  <c r="Z10" i="32" s="1"/>
  <c r="AV8" i="18"/>
  <c r="C16" i="23"/>
  <c r="C18" i="46"/>
  <c r="C31" i="46" s="1"/>
  <c r="B19" i="66"/>
  <c r="C13" i="35"/>
  <c r="E13" i="35" s="1"/>
  <c r="C8" i="33"/>
  <c r="G6" i="33"/>
  <c r="AX7" i="18"/>
  <c r="C7" i="44"/>
  <c r="G7" i="44" s="1"/>
  <c r="C8" i="30"/>
  <c r="G8" i="30" s="1"/>
  <c r="U9" i="43"/>
  <c r="D7" i="58"/>
  <c r="E6" i="31"/>
  <c r="O7" i="58"/>
  <c r="C6" i="31"/>
  <c r="D13" i="35"/>
  <c r="E7" i="44"/>
  <c r="F7" i="48"/>
  <c r="H7" i="33"/>
  <c r="E7" i="31"/>
  <c r="E7" i="33"/>
  <c r="M7" i="2"/>
  <c r="V8" i="43"/>
  <c r="S10" i="43"/>
  <c r="L9" i="43"/>
  <c r="V9" i="43" s="1"/>
  <c r="K7" i="15"/>
  <c r="AM8" i="14"/>
  <c r="L7" i="30"/>
  <c r="M8" i="2"/>
  <c r="D7" i="44"/>
  <c r="D7" i="31"/>
  <c r="H7" i="48"/>
  <c r="D7" i="33"/>
  <c r="G7" i="33" s="1"/>
  <c r="E8" i="33"/>
  <c r="O8" i="4"/>
  <c r="C178" i="47" s="1"/>
  <c r="F7" i="30"/>
  <c r="F9" i="30" s="1"/>
  <c r="AU8" i="18"/>
  <c r="C179" i="47" s="1"/>
  <c r="K7" i="58"/>
  <c r="M7" i="58"/>
  <c r="I7" i="58"/>
  <c r="L7" i="58" s="1"/>
  <c r="J7" i="58"/>
  <c r="P7" i="58"/>
  <c r="E7" i="35"/>
  <c r="D7" i="35"/>
  <c r="I9" i="30"/>
  <c r="D6" i="31"/>
  <c r="D8" i="31" s="1"/>
  <c r="H6" i="48"/>
  <c r="S9" i="8"/>
  <c r="C174" i="47" s="1"/>
  <c r="D6" i="33"/>
  <c r="D7" i="64"/>
  <c r="I7" i="14"/>
  <c r="D16" i="35"/>
  <c r="AY6" i="18"/>
  <c r="C9" i="32"/>
  <c r="D6" i="44"/>
  <c r="C10" i="43"/>
  <c r="F7" i="33"/>
  <c r="F8" i="33" s="1"/>
  <c r="G7" i="48"/>
  <c r="G7" i="31"/>
  <c r="G8" i="31" s="1"/>
  <c r="F6" i="31"/>
  <c r="F8" i="31" s="1"/>
  <c r="E6" i="44"/>
  <c r="E8" i="9"/>
  <c r="C173" i="47" s="1"/>
  <c r="H6" i="33"/>
  <c r="G10" i="32"/>
  <c r="E12" i="46"/>
  <c r="U9" i="7"/>
  <c r="C175" i="47" s="1"/>
  <c r="A1" i="44"/>
  <c r="A1" i="7"/>
  <c r="A1" i="35"/>
  <c r="A1" i="45"/>
  <c r="A1" i="5"/>
  <c r="B3" i="47"/>
  <c r="A1" i="23"/>
  <c r="A1" i="14"/>
  <c r="A1" i="9"/>
  <c r="B3" i="49"/>
  <c r="A1" i="43"/>
  <c r="A1" i="29"/>
  <c r="A1" i="46"/>
  <c r="A1" i="15"/>
  <c r="A1" i="64"/>
  <c r="C1" i="18"/>
  <c r="AA1" i="18" s="1"/>
  <c r="A1" i="30"/>
  <c r="A1" i="58"/>
  <c r="A1" i="4"/>
  <c r="A1" i="33"/>
  <c r="AZ9" i="43"/>
  <c r="AZ10" i="43" s="1"/>
  <c r="U8" i="43"/>
  <c r="E10" i="43"/>
  <c r="C20" i="65" s="1"/>
  <c r="D20" i="65" s="1"/>
  <c r="F184" i="47" s="1"/>
  <c r="F8" i="14"/>
  <c r="AI6" i="15"/>
  <c r="D6" i="15"/>
  <c r="AB8" i="15"/>
  <c r="AI8" i="15" s="1"/>
  <c r="B14" i="35"/>
  <c r="E10" i="32"/>
  <c r="D5" i="35"/>
  <c r="F174" i="47" s="1"/>
  <c r="D20" i="35"/>
  <c r="L6" i="2"/>
  <c r="C8" i="15"/>
  <c r="D6" i="45"/>
  <c r="I6" i="14"/>
  <c r="C7" i="31"/>
  <c r="C176" i="47"/>
  <c r="E6" i="58"/>
  <c r="F8" i="2"/>
  <c r="B6" i="66"/>
  <c r="G8" i="2"/>
  <c r="H10" i="43"/>
  <c r="C14" i="65" s="1"/>
  <c r="D14" i="65" s="1"/>
  <c r="F183" i="47" s="1"/>
  <c r="G8" i="14"/>
  <c r="F7" i="44"/>
  <c r="C7" i="29"/>
  <c r="E7" i="29" s="1"/>
  <c r="E7" i="67"/>
  <c r="C18" i="23"/>
  <c r="C20" i="46"/>
  <c r="C183" i="47" l="1"/>
  <c r="C6" i="67"/>
  <c r="D6" i="67" s="1"/>
  <c r="H6" i="67" s="1"/>
  <c r="C6" i="48"/>
  <c r="U10" i="43"/>
  <c r="C180" i="47" s="1"/>
  <c r="V10" i="43"/>
  <c r="F182" i="47"/>
  <c r="F7" i="58"/>
  <c r="G7" i="58"/>
  <c r="H7" i="58"/>
  <c r="G8" i="33"/>
  <c r="H7" i="29"/>
  <c r="I7" i="29"/>
  <c r="G7" i="29"/>
  <c r="I6" i="33"/>
  <c r="H8" i="33"/>
  <c r="I8" i="33" s="1"/>
  <c r="C7" i="45"/>
  <c r="E7" i="45" s="1"/>
  <c r="C7" i="64"/>
  <c r="H8" i="30"/>
  <c r="P9" i="32"/>
  <c r="AY7" i="18"/>
  <c r="AW7" i="18" s="1"/>
  <c r="D7" i="48"/>
  <c r="I7" i="33"/>
  <c r="C8" i="31"/>
  <c r="H6" i="31"/>
  <c r="C7" i="48"/>
  <c r="C7" i="67"/>
  <c r="D7" i="67" s="1"/>
  <c r="I7" i="31"/>
  <c r="AB8" i="32"/>
  <c r="H7" i="31"/>
  <c r="D6" i="48"/>
  <c r="D6" i="58"/>
  <c r="C7" i="30"/>
  <c r="C6" i="44"/>
  <c r="G6" i="44" s="1"/>
  <c r="F178" i="47" s="1"/>
  <c r="L8" i="2"/>
  <c r="I6" i="31"/>
  <c r="I8" i="31" s="1"/>
  <c r="AX6" i="18"/>
  <c r="C8" i="32"/>
  <c r="C6" i="58"/>
  <c r="E14" i="35"/>
  <c r="D14" i="35"/>
  <c r="L9" i="32"/>
  <c r="O9" i="32" s="1"/>
  <c r="N9" i="32"/>
  <c r="L10" i="43"/>
  <c r="R7" i="58"/>
  <c r="C7" i="58"/>
  <c r="H7" i="67"/>
  <c r="Q6" i="58"/>
  <c r="K6" i="58"/>
  <c r="P6" i="58"/>
  <c r="M6" i="58"/>
  <c r="J6" i="58"/>
  <c r="N6" i="58"/>
  <c r="I6" i="58"/>
  <c r="S6" i="58"/>
  <c r="O6" i="58"/>
  <c r="R6" i="58" s="1"/>
  <c r="K6" i="15"/>
  <c r="D8" i="15"/>
  <c r="K8" i="15" s="1"/>
  <c r="D6" i="29"/>
  <c r="E6" i="29" s="1"/>
  <c r="C6" i="45"/>
  <c r="E6" i="45" s="1"/>
  <c r="F179" i="47" s="1"/>
  <c r="C6" i="64"/>
  <c r="I8" i="14"/>
  <c r="AY8" i="18"/>
  <c r="D8" i="33"/>
  <c r="E8" i="31"/>
  <c r="G6" i="29" l="1"/>
  <c r="H6" i="29"/>
  <c r="I6" i="29"/>
  <c r="F175" i="47" s="1"/>
  <c r="G7" i="67"/>
  <c r="I7" i="67"/>
  <c r="F169" i="47"/>
  <c r="C7" i="65"/>
  <c r="D7" i="65" s="1"/>
  <c r="C6" i="65"/>
  <c r="D6" i="65" s="1"/>
  <c r="C170" i="47"/>
  <c r="C5" i="65"/>
  <c r="D5" i="65" s="1"/>
  <c r="H2" i="2"/>
  <c r="AA9" i="32"/>
  <c r="Y9" i="32"/>
  <c r="P10" i="32"/>
  <c r="AA10" i="32" s="1"/>
  <c r="K6" i="48"/>
  <c r="J6" i="48"/>
  <c r="I6" i="48" s="1"/>
  <c r="B5" i="66"/>
  <c r="C182" i="47"/>
  <c r="C181" i="47"/>
  <c r="B4" i="66"/>
  <c r="B28" i="66" s="1"/>
  <c r="B31" i="66" s="1"/>
  <c r="A2" i="66" s="1"/>
  <c r="B4" i="46"/>
  <c r="L6" i="58"/>
  <c r="C10" i="32"/>
  <c r="N10" i="32" s="1"/>
  <c r="L8" i="32"/>
  <c r="N8" i="32"/>
  <c r="J7" i="31"/>
  <c r="L8" i="30"/>
  <c r="H9" i="30"/>
  <c r="L9" i="30" s="1"/>
  <c r="F173" i="47"/>
  <c r="I6" i="67"/>
  <c r="G6" i="67"/>
  <c r="H6" i="64"/>
  <c r="E6" i="64"/>
  <c r="F6" i="64"/>
  <c r="J6" i="64" s="1"/>
  <c r="I6" i="64"/>
  <c r="AX8" i="18"/>
  <c r="AW8" i="18" s="1"/>
  <c r="AW6" i="18"/>
  <c r="G7" i="30"/>
  <c r="C9" i="30"/>
  <c r="G9" i="30" s="1"/>
  <c r="J7" i="48"/>
  <c r="I7" i="48" s="1"/>
  <c r="K7" i="48"/>
  <c r="I7" i="64"/>
  <c r="F7" i="64"/>
  <c r="H7" i="64"/>
  <c r="E7" i="64"/>
  <c r="G6" i="58"/>
  <c r="H6" i="58"/>
  <c r="F6" i="58"/>
  <c r="J6" i="31"/>
  <c r="H8" i="31"/>
  <c r="J8" i="31" s="1"/>
  <c r="L10" i="32" l="1"/>
  <c r="O10" i="32" s="1"/>
  <c r="F172" i="47" s="1"/>
  <c r="O8" i="32"/>
  <c r="F180" i="47"/>
  <c r="J7" i="64"/>
  <c r="F171" i="47"/>
  <c r="F185" i="47"/>
  <c r="L6" i="48"/>
  <c r="F181" i="47"/>
  <c r="F176" i="47"/>
  <c r="F170" i="47"/>
  <c r="L7" i="48"/>
  <c r="D28" i="46"/>
  <c r="D23" i="46"/>
  <c r="D14" i="46"/>
  <c r="D26" i="46"/>
  <c r="D16" i="46"/>
  <c r="D6" i="46"/>
  <c r="F21" i="46"/>
  <c r="D19" i="46"/>
  <c r="E6" i="46"/>
  <c r="D29" i="46"/>
  <c r="D10" i="46"/>
  <c r="D7" i="46"/>
  <c r="D12" i="46"/>
  <c r="D25" i="46"/>
  <c r="D18" i="46"/>
  <c r="D15" i="46"/>
  <c r="D20" i="46"/>
  <c r="D27" i="46"/>
  <c r="E23" i="46"/>
  <c r="D11" i="46"/>
  <c r="D9" i="46"/>
  <c r="D21" i="46"/>
  <c r="E13" i="46"/>
  <c r="D22" i="46"/>
  <c r="F23" i="46"/>
  <c r="D13" i="46"/>
  <c r="E17" i="46"/>
  <c r="E22" i="46"/>
  <c r="E25" i="46"/>
  <c r="D8" i="46"/>
  <c r="D24" i="46"/>
  <c r="D30" i="46"/>
  <c r="D17" i="46"/>
  <c r="E21" i="46"/>
  <c r="AB9" i="32"/>
  <c r="Y10" i="32"/>
  <c r="AB10" i="32" s="1"/>
  <c r="F177" i="47" l="1"/>
</calcChain>
</file>

<file path=xl/sharedStrings.xml><?xml version="1.0" encoding="utf-8"?>
<sst xmlns="http://schemas.openxmlformats.org/spreadsheetml/2006/main" count="1125" uniqueCount="565">
  <si>
    <t>Personale soggetto a turnazione (**) Personale indicato in T1</t>
  </si>
  <si>
    <t>Personale soggetto a reperibilità (**) Personale indicato in T1</t>
  </si>
  <si>
    <t>CONTRATTI PER RESA SERVIZI/ADEMPIMENTI OBBLIGATORI PER LEGGE</t>
  </si>
  <si>
    <t>L115</t>
  </si>
  <si>
    <t>c) Economico</t>
  </si>
  <si>
    <t>b) Giuridico-amministrativo</t>
  </si>
  <si>
    <t>Esoneri 50% (OUT) (Tab 3)</t>
  </si>
  <si>
    <t>Esoneri 70% (OUT) (Tab 3)</t>
  </si>
  <si>
    <t>j=(a+b+c+d-e-f-g-h-i)</t>
  </si>
  <si>
    <t>k</t>
  </si>
  <si>
    <t>j=k</t>
  </si>
  <si>
    <t>s</t>
  </si>
  <si>
    <t>u=(l+m+n+o-p-q-r-s-t)</t>
  </si>
  <si>
    <t>v</t>
  </si>
  <si>
    <t>u=v</t>
  </si>
  <si>
    <t>unità per il calcolo delle assenze (*)</t>
  </si>
  <si>
    <t>Presenti per titolo di studio 
(Tab 9)</t>
  </si>
  <si>
    <t>Incarichi libero professionale, studio, ricerca e consulenza</t>
  </si>
  <si>
    <t>Contratti per resa servizi/adempimenti obbligatori per legge</t>
  </si>
  <si>
    <t>T1</t>
  </si>
  <si>
    <t>SQ 1</t>
  </si>
  <si>
    <t>T2</t>
  </si>
  <si>
    <t>SQ 2</t>
  </si>
  <si>
    <t>T3</t>
  </si>
  <si>
    <t>SQ 3</t>
  </si>
  <si>
    <t>T4</t>
  </si>
  <si>
    <t>SQ 4</t>
  </si>
  <si>
    <t>T5</t>
  </si>
  <si>
    <t>T6</t>
  </si>
  <si>
    <t>T7</t>
  </si>
  <si>
    <t>IN 1</t>
  </si>
  <si>
    <t>T8</t>
  </si>
  <si>
    <t>IN 2</t>
  </si>
  <si>
    <t>T9</t>
  </si>
  <si>
    <t>IN 4</t>
  </si>
  <si>
    <t>T10</t>
  </si>
  <si>
    <t>IN 5</t>
  </si>
  <si>
    <t>T11</t>
  </si>
  <si>
    <t>IN 6</t>
  </si>
  <si>
    <t>T12</t>
  </si>
  <si>
    <t>IN 7</t>
  </si>
  <si>
    <t>T13</t>
  </si>
  <si>
    <t>T14</t>
  </si>
  <si>
    <t>Contratti di collaborazione coordinata e continuativa</t>
  </si>
  <si>
    <t>Totale della Tabella T11</t>
  </si>
  <si>
    <t>Totale della Tabella T1</t>
  </si>
  <si>
    <t>Totale della Tabella T3 (personale esterno)</t>
  </si>
  <si>
    <t>Totale Usciti della Tabella T4</t>
  </si>
  <si>
    <t>Totale Entrati della Tabella T4</t>
  </si>
  <si>
    <t>Totale della Tabella T5</t>
  </si>
  <si>
    <t>Incongruenza 7</t>
  </si>
  <si>
    <t>Incongruenza           [se a&gt;0 e (b=0 e c=0 e d=0 e e=0 e f=0)]</t>
  </si>
  <si>
    <t>Incongruenza         [se a=0 e (b&gt;0 o c&gt;0 o d&gt;0 o e&gt;0 o f&gt;0)]</t>
  </si>
  <si>
    <t>CONTRATTI DI COLLABORAZIONE COORDINATA E CONTINUATIVA</t>
  </si>
  <si>
    <t>Contratti di somministrazione (ex interinale)</t>
  </si>
  <si>
    <t>Contratti di somministrazione
(ex Interinale) (*)</t>
  </si>
  <si>
    <t>INDIRIZZO PAGINA WEB DELL'ENTE</t>
  </si>
  <si>
    <t>CONVENZIONI</t>
  </si>
  <si>
    <t>Passaggi ad altra Amministrazione dello stesso comparto (*)</t>
  </si>
  <si>
    <t>Passaggi ad altra Amministrazione di altro comparto (*)</t>
  </si>
  <si>
    <t>LAUREA BREVE</t>
  </si>
  <si>
    <t>SPECIALIZZAZIONE
POST LAUREA/ DOTTORATO DI RICERCA</t>
  </si>
  <si>
    <t>ALTRI TITOLI
POST LAUREA</t>
  </si>
  <si>
    <t>FORMAZIONE</t>
  </si>
  <si>
    <t>a) Tecnico</t>
  </si>
  <si>
    <t>Suddividere i contratti co.co.co. attivi nel corso dell’anno secondo la loro durata:</t>
  </si>
  <si>
    <t>a) 1 - 3 mesi</t>
  </si>
  <si>
    <t>b) 4 - 6 mesi</t>
  </si>
  <si>
    <t>c) 7 - 12 mesi</t>
  </si>
  <si>
    <t>d) oltre 12 mesi</t>
  </si>
  <si>
    <t>a) Laurea</t>
  </si>
  <si>
    <t>b) Diploma superiore</t>
  </si>
  <si>
    <t>c) Diploma inferiore</t>
  </si>
  <si>
    <t>VALORE</t>
  </si>
  <si>
    <t>N U M E R O      D I     D I P E N D E N T I</t>
  </si>
  <si>
    <t>Cod.</t>
  </si>
  <si>
    <t>Dotazioni organiche</t>
  </si>
  <si>
    <t>Uomini</t>
  </si>
  <si>
    <t>Donne</t>
  </si>
  <si>
    <t>TOTALE</t>
  </si>
  <si>
    <t>A tempo pieno</t>
  </si>
  <si>
    <t>FERIE</t>
  </si>
  <si>
    <t>N. gg</t>
  </si>
  <si>
    <t>FINO ALLA SCUOLA DELL'OBBLIGO</t>
  </si>
  <si>
    <t>LIC. MEDIA SUPERIORE</t>
  </si>
  <si>
    <t>LAUREA</t>
  </si>
  <si>
    <t>tra 25 e 29 anni</t>
  </si>
  <si>
    <t xml:space="preserve"> tra 30 e 34 anni</t>
  </si>
  <si>
    <t>tra 35 e 39 anni</t>
  </si>
  <si>
    <t>tra 40 e 44 anni</t>
  </si>
  <si>
    <t>tra 45 e 49 anni</t>
  </si>
  <si>
    <t>tra 50 e 54 anni</t>
  </si>
  <si>
    <t>tra 55 e 59 anni</t>
  </si>
  <si>
    <t>tra 60 e 64 anni</t>
  </si>
  <si>
    <t>U</t>
  </si>
  <si>
    <t>D</t>
  </si>
  <si>
    <t>tra 0 e 5 anni</t>
  </si>
  <si>
    <t>tra 6 e 10 anni</t>
  </si>
  <si>
    <t xml:space="preserve"> tra 11 e 15 anni</t>
  </si>
  <si>
    <t>tra 16 e 20 anni</t>
  </si>
  <si>
    <t>tra 21 e 25 anni</t>
  </si>
  <si>
    <t>tra 26 e 30 anni</t>
  </si>
  <si>
    <t>tra 31 e 35 anni</t>
  </si>
  <si>
    <t>tra 36 e 40 anni</t>
  </si>
  <si>
    <t>Altre cause</t>
  </si>
  <si>
    <t>FUORI RUOLO</t>
  </si>
  <si>
    <t>(*) Escluso il personale comandato e quello fuori ruolo</t>
  </si>
  <si>
    <t>Codice</t>
  </si>
  <si>
    <t>CATEGORIA</t>
  </si>
  <si>
    <t>Importo</t>
  </si>
  <si>
    <t>IRAP</t>
  </si>
  <si>
    <t>ALTRE SPESE</t>
  </si>
  <si>
    <t xml:space="preserve">Voci di spesa </t>
  </si>
  <si>
    <t xml:space="preserve"> </t>
  </si>
  <si>
    <t>TREDICESIMA MENSILTA'</t>
  </si>
  <si>
    <t>RECUPERI DERIVANTI DA ASSENZE, RITARDI, ECC.</t>
  </si>
  <si>
    <t>cod.</t>
  </si>
  <si>
    <t>VALLE D'AOSTA</t>
  </si>
  <si>
    <t>PIEMONTE</t>
  </si>
  <si>
    <t>LOMBARDIA</t>
  </si>
  <si>
    <t>VENETO</t>
  </si>
  <si>
    <t>LIGURIA</t>
  </si>
  <si>
    <t>EMILIA ROMAGNA</t>
  </si>
  <si>
    <t>TOSCANA</t>
  </si>
  <si>
    <t>UMBRIA</t>
  </si>
  <si>
    <t>MARCHE</t>
  </si>
  <si>
    <t>LAZIO</t>
  </si>
  <si>
    <t>MOLISE</t>
  </si>
  <si>
    <t>CAMPANIA</t>
  </si>
  <si>
    <t>PUGLIA</t>
  </si>
  <si>
    <t>BASILICATA</t>
  </si>
  <si>
    <t>CALABRIA</t>
  </si>
  <si>
    <t>SICILIA</t>
  </si>
  <si>
    <t>SARDEGNA</t>
  </si>
  <si>
    <t>DESCRIZIONE</t>
  </si>
  <si>
    <t>In part-time
fino al 50%</t>
  </si>
  <si>
    <t>In part-time
oltre il 50%</t>
  </si>
  <si>
    <t>A tempo determinato (*)</t>
  </si>
  <si>
    <t>Formazione lavoro (*)</t>
  </si>
  <si>
    <t>(*) dati su base annua</t>
  </si>
  <si>
    <t>(**) presenti al 31 dicembre anno corrente</t>
  </si>
  <si>
    <t xml:space="preserve">TOTALE
USCITI
</t>
  </si>
  <si>
    <t>qualifica/posizione economica/profilo</t>
  </si>
  <si>
    <t>qualifica / posiz.economica/profilo</t>
  </si>
  <si>
    <t>PERSONALE DELL'AMMINISTRAZIONE (* )</t>
  </si>
  <si>
    <t>PERSONALE ESTERNO ( ** )</t>
  </si>
  <si>
    <t>(**) Personale comandato e fuori ruolo da altre Amministrazioni</t>
  </si>
  <si>
    <t>qualifica/posiz. economica/profilo</t>
  </si>
  <si>
    <t>qualifica/posiz.economica/profilo</t>
  </si>
  <si>
    <t>STIPENDIO</t>
  </si>
  <si>
    <t>EROGAZIONE BUONI PASTO</t>
  </si>
  <si>
    <t>INDENNITA' DI MISSIONE E TRASFERIMENTO</t>
  </si>
  <si>
    <t>EQUO INDENNIZZO AL PERSONALE</t>
  </si>
  <si>
    <t>BENESSERE DEL PERSONALE</t>
  </si>
  <si>
    <t>FORMAZIONE DEL PERSONALE</t>
  </si>
  <si>
    <t>Qualifica/Posiz.economica/Profilo</t>
  </si>
  <si>
    <t>ASSEGNI PER IL NUCLEO FAMILIARE</t>
  </si>
  <si>
    <t xml:space="preserve">(**) dato pari alla somma del personale a tempo pieno + in part-time fino al 50% + in part-time oltre il 50% </t>
  </si>
  <si>
    <t xml:space="preserve">(*) Escluso il personale comandato e quello fuori ruolo </t>
  </si>
  <si>
    <t xml:space="preserve">TOTALE </t>
  </si>
  <si>
    <t>L005</t>
  </si>
  <si>
    <t>P015</t>
  </si>
  <si>
    <t>P016</t>
  </si>
  <si>
    <t>P062</t>
  </si>
  <si>
    <t>L105</t>
  </si>
  <si>
    <t>P065</t>
  </si>
  <si>
    <t>P071</t>
  </si>
  <si>
    <t>P055</t>
  </si>
  <si>
    <t>P058</t>
  </si>
  <si>
    <t>P061</t>
  </si>
  <si>
    <t>P090</t>
  </si>
  <si>
    <t>P030</t>
  </si>
  <si>
    <t>L010</t>
  </si>
  <si>
    <t>L011</t>
  </si>
  <si>
    <t>L020</t>
  </si>
  <si>
    <t>L090</t>
  </si>
  <si>
    <t>L100</t>
  </si>
  <si>
    <t>COPERTURE ASSICURATIVE</t>
  </si>
  <si>
    <t>L107</t>
  </si>
  <si>
    <t>L110</t>
  </si>
  <si>
    <t>L108</t>
  </si>
  <si>
    <t>TOTALE ENTRATI</t>
  </si>
  <si>
    <t>fino a 19 anni</t>
  </si>
  <si>
    <t>tra 20 e 24 anni</t>
  </si>
  <si>
    <t>ENTRATI in: qualifica/posizione economica/profilo</t>
  </si>
  <si>
    <t>ARRETRATI ANNO CORRENTE</t>
  </si>
  <si>
    <t>ARRETRATI  ANNI PRECEDENTI</t>
  </si>
  <si>
    <t>NUMERO DI MENSILITA' (**)</t>
  </si>
  <si>
    <t>(*) gli importi vanno indicati in EURO, senza cifre decimali (cfr. circolare: "istruzioni generali e specifiche di comparto")</t>
  </si>
  <si>
    <t>(**) il numero delle mensilità va espresso con 2 cifre decimali (cfr. circolare: "istruzioni generali e specifiche di comparto ")</t>
  </si>
  <si>
    <t xml:space="preserve">COMANDATI / DISTACCATI </t>
  </si>
  <si>
    <t>L109</t>
  </si>
  <si>
    <t>ALTRE ASSENZE NON RETRIBUITE</t>
  </si>
  <si>
    <t>Coerenza</t>
  </si>
  <si>
    <t>Tot Cessati (Tab 5)</t>
  </si>
  <si>
    <t>Tot Entrati (Tab 4)</t>
  </si>
  <si>
    <t>Tot Usciti (Tab 4)</t>
  </si>
  <si>
    <t>A tempo determinato</t>
  </si>
  <si>
    <t>Formazione lavoro</t>
  </si>
  <si>
    <t>L.S.U</t>
  </si>
  <si>
    <t>Scostamento in valore assoluto</t>
  </si>
  <si>
    <t>Codici qualifiche</t>
  </si>
  <si>
    <t>Qualifiche</t>
  </si>
  <si>
    <t>a</t>
  </si>
  <si>
    <t>b</t>
  </si>
  <si>
    <t>c</t>
  </si>
  <si>
    <t>d</t>
  </si>
  <si>
    <t>e</t>
  </si>
  <si>
    <t>f=(a-b+c-d+e)</t>
  </si>
  <si>
    <t>g</t>
  </si>
  <si>
    <t>f=g</t>
  </si>
  <si>
    <t xml:space="preserve">Coerenza </t>
  </si>
  <si>
    <t>Presenti per classi di anzianità di servizio (Tab 7)</t>
  </si>
  <si>
    <t>Presenti per classi di età (Tab 8)</t>
  </si>
  <si>
    <t>Fuori ruolo esterni (IN) (Tab 3)</t>
  </si>
  <si>
    <t>Comandati esterni (IN)  (Tab 3)</t>
  </si>
  <si>
    <t>Fuori ruolo interni (OUT) (Tab 3)</t>
  </si>
  <si>
    <t>h</t>
  </si>
  <si>
    <t>i</t>
  </si>
  <si>
    <t>l</t>
  </si>
  <si>
    <t>m</t>
  </si>
  <si>
    <t>n</t>
  </si>
  <si>
    <t>p</t>
  </si>
  <si>
    <t>Cessati (Tab 5)</t>
  </si>
  <si>
    <t xml:space="preserve"> Assunti (Tab 6)</t>
  </si>
  <si>
    <t>Entrati (Tab 4)</t>
  </si>
  <si>
    <t>Usciti (Tab 4)</t>
  </si>
  <si>
    <t>f</t>
  </si>
  <si>
    <t>f&lt;=e</t>
  </si>
  <si>
    <t>a=b=c=d</t>
  </si>
  <si>
    <t>(e=f=g=h)</t>
  </si>
  <si>
    <t>Comandati interni (OUT) (Tab 3)</t>
  </si>
  <si>
    <t>(*) Solo per le tipologie tenute all'invio della TABELLA 10</t>
  </si>
  <si>
    <t>Totale personale distribuito per Regioni  (calcolato)</t>
  </si>
  <si>
    <t>Totale personale distribuito per Regioni (Tab 10)</t>
  </si>
  <si>
    <t>e=(a-b+c+d)</t>
  </si>
  <si>
    <t xml:space="preserve">Consistenza nella qualifica </t>
  </si>
  <si>
    <t>Spesa (Tab 14)</t>
  </si>
  <si>
    <t>Compresenza</t>
  </si>
  <si>
    <t>Qualifica</t>
  </si>
  <si>
    <t>Mensilità (Tab 12)</t>
  </si>
  <si>
    <t>c=(b/a*12)</t>
  </si>
  <si>
    <t>e=(c-d)</t>
  </si>
  <si>
    <t>f=(e/d*100)</t>
  </si>
  <si>
    <t>Spesa per stipendio (Tab 12)</t>
  </si>
  <si>
    <t>Spesa media annua per stipendio (per 12 mensilità)</t>
  </si>
  <si>
    <t>Importi stipendiali contrattuali annui (per 12 mensilità)</t>
  </si>
  <si>
    <t>Scostamento percentuale</t>
  </si>
  <si>
    <t>(*) Personale comandato e fuori ruolo verso altre Amministrazioni</t>
  </si>
  <si>
    <t>Tot Assunti (Tab 6)</t>
  </si>
  <si>
    <t>Controlli di coerenza</t>
  </si>
  <si>
    <t>Codici spesa</t>
  </si>
  <si>
    <t>Importi comunicati (Tab 14)</t>
  </si>
  <si>
    <t>Incidenza percentuale: Importi comunicati Tab 14 / (Tabella 12 + Tabella 13)</t>
  </si>
  <si>
    <t>N U M E R O   D I   D I P E N D E N T I</t>
  </si>
  <si>
    <t xml:space="preserve">N U M E R O   D I   D I P E N D E N T I </t>
  </si>
  <si>
    <t xml:space="preserve">N U M E R O   D I   D I P E N D E N T I  </t>
  </si>
  <si>
    <t>N U M E R O   G I O R N I   D I   A S S E N Z A</t>
  </si>
  <si>
    <t>R.I.A./ PROGR. ECONOMICA DI ANZIANITA'</t>
  </si>
  <si>
    <t xml:space="preserve">USCITI da: 
qualifica/posizione economica/profilo
</t>
  </si>
  <si>
    <t xml:space="preserve">Codice
</t>
  </si>
  <si>
    <t>V O C I   D I   S P E S A</t>
  </si>
  <si>
    <t>U O M I N I</t>
  </si>
  <si>
    <t>D O N N E</t>
  </si>
  <si>
    <t>Tavola di controllo degli usciti dalla qualifica di Tabella 4 (Squadratura 4)</t>
  </si>
  <si>
    <t>Tavola di congruenza tra spesa media annua per stipendio (Tabella 12) e importi stipendiali contrattuali</t>
  </si>
  <si>
    <t>Tavola di controllo dei valori di spesa di Tabella 14: incidenza % di ciascun valore sul totale delle spese di Tabella 12+Tabella 13</t>
  </si>
  <si>
    <t>TOTALE TABELLA 12 + TABELLA 13:</t>
  </si>
  <si>
    <t>PARTITA IVA DELL'ENTE</t>
  </si>
  <si>
    <t xml:space="preserve">CODICE FISCALE DELL'ENTE </t>
  </si>
  <si>
    <t>TELEFONO</t>
  </si>
  <si>
    <t xml:space="preserve">FAX </t>
  </si>
  <si>
    <t>E-MAIL</t>
  </si>
  <si>
    <t>INDIRIZZO</t>
  </si>
  <si>
    <t xml:space="preserve">VIA </t>
  </si>
  <si>
    <t>C.A.P.</t>
  </si>
  <si>
    <t>PRESIDENTE:</t>
  </si>
  <si>
    <t>COGNOME</t>
  </si>
  <si>
    <t>NOME</t>
  </si>
  <si>
    <t>COMPONENTI:</t>
  </si>
  <si>
    <t>I modelli debbono essere sottoscritti dai revisori dei conti</t>
  </si>
  <si>
    <t>FAX</t>
  </si>
  <si>
    <t>Non compilare</t>
  </si>
  <si>
    <t>numero unità</t>
  </si>
  <si>
    <t>S998</t>
  </si>
  <si>
    <t>T101</t>
  </si>
  <si>
    <t>*1</t>
  </si>
  <si>
    <t>*2</t>
  </si>
  <si>
    <t>E-Mail</t>
  </si>
  <si>
    <t>*3</t>
  </si>
  <si>
    <t>*4</t>
  </si>
  <si>
    <t>ESTERO</t>
  </si>
  <si>
    <t>FRIULI VENEZIA GIULIA</t>
  </si>
  <si>
    <t>PROVINCIA AUTONOMA TRENTO</t>
  </si>
  <si>
    <t>PROVINCIA AUTONOMA BOLZANO</t>
  </si>
  <si>
    <t>N° Civico</t>
  </si>
  <si>
    <t>F00</t>
  </si>
  <si>
    <t>SC1</t>
  </si>
  <si>
    <t>SS2</t>
  </si>
  <si>
    <t>Totale uomini e donne (Tab T5)</t>
  </si>
  <si>
    <t>Totale della Tabella T13</t>
  </si>
  <si>
    <t>TABELLE 12 -13 ASSENTI</t>
  </si>
  <si>
    <t>Totale usciti (Tab T4)</t>
  </si>
  <si>
    <t>Mensilità (Tab T12)</t>
  </si>
  <si>
    <t>Tavola di congruenza tra Presenti al 31-12 del totale  uomini e donne o Totale uomini e donne Tabella 5 e mensilità della Tabella T12</t>
  </si>
  <si>
    <t>Congruenza (se a&gt;0 o b&gt;0 o c&gt;0 e d&gt;0 )</t>
  </si>
  <si>
    <t>1.0</t>
  </si>
  <si>
    <t>ARRETRATI ANNI PRECEDENTI</t>
  </si>
  <si>
    <t>STRAORDINARIO</t>
  </si>
  <si>
    <t>NF</t>
  </si>
  <si>
    <t>ATTENZIONE: non compilare in caso in cui l'ente non è tenuto all'invio</t>
  </si>
  <si>
    <t>Congruenza          ( a&gt;0 e b&gt;0)</t>
  </si>
  <si>
    <t>CITTA'                                                     PROV.</t>
  </si>
  <si>
    <t>TABELLE COMPILATE
(attenzione: la seguente sezione verrà compilata in automatico; all'atto dell'inserimento dei dati nel kit verrà annerita la relativa casella)</t>
  </si>
  <si>
    <t>Z01</t>
  </si>
  <si>
    <t>CoCoCo</t>
  </si>
  <si>
    <t>Indicare il numero dei contratti co.co.co. attivi nel corso dell’anno secondo la tipologia:</t>
  </si>
  <si>
    <t>Convenzioni esterni (IN) (Tab 3)</t>
  </si>
  <si>
    <t>Convenzioni interni (OUT) (Tab 3)</t>
  </si>
  <si>
    <t>o</t>
  </si>
  <si>
    <t>q</t>
  </si>
  <si>
    <t>r</t>
  </si>
  <si>
    <t>t</t>
  </si>
  <si>
    <t>Totale (Uomini + donne della sezione "Personale Esterno" COMANDATI / DISTACCATI + FUORI RUOLO+CONVENZIONI)+Mensilità medie da T12(mensilità /12)</t>
  </si>
  <si>
    <t>Quanti dei contratti co.co.co. attivi nel corso dell’anno hanno un compenso maggiore di € 20.000?</t>
  </si>
  <si>
    <r>
      <t xml:space="preserve">I co.co.co. attivi nel corso dell’anno quante persone diverse hanno riguardato? </t>
    </r>
    <r>
      <rPr>
        <b/>
        <i/>
        <sz val="11"/>
        <rFont val="Arial"/>
        <family val="2"/>
      </rPr>
      <t>(Poiché con una stessa persona possono essere stipulati più co.co.co. si chiede di specificare il n. delle persone che hanno avuto almeno un co.co.co. attivo nel corso dell’anno)</t>
    </r>
  </si>
  <si>
    <t xml:space="preserve">   Suddividere le persone con cui sono stati stipulati uno o più contratti co.co.co. in base ai titoli di studio:</t>
  </si>
  <si>
    <t xml:space="preserve">Assunzione per chiamata diretta (L. 68/99 - categorie protette) </t>
  </si>
  <si>
    <t xml:space="preserve">Assunzione per chiamata numerica (L. 68/99 - categorie protette) </t>
  </si>
  <si>
    <t>Telelavoro (**) Personale indicato in T1</t>
  </si>
  <si>
    <t>Passaggi da altra Amministrazione dello stesso comparto (*)</t>
  </si>
  <si>
    <t>Passaggi da altra Amministrazione di altro comparto (*)</t>
  </si>
  <si>
    <t>Tavola di controllo dei Valori Medi</t>
  </si>
  <si>
    <t>valori medi assenze</t>
  </si>
  <si>
    <r>
      <t xml:space="preserve">mensilità medie </t>
    </r>
    <r>
      <rPr>
        <b/>
        <sz val="7"/>
        <rFont val="Arial"/>
        <family val="2"/>
      </rPr>
      <t xml:space="preserve">
</t>
    </r>
    <r>
      <rPr>
        <sz val="7"/>
        <rFont val="Arial"/>
        <family val="2"/>
      </rPr>
      <t>(mensilità/12)</t>
    </r>
  </si>
  <si>
    <t>ASSENZE RETRIBUITE</t>
  </si>
  <si>
    <t>ASSENZE NON RETRIBUITE</t>
  </si>
  <si>
    <t>STIPENDIO 
più I.I.S 
(compresi arr. anno corrente)</t>
  </si>
  <si>
    <r>
      <t xml:space="preserve">TOTALE VOCI STIPENDIALI
TABELLA 12
</t>
    </r>
    <r>
      <rPr>
        <sz val="7"/>
        <rFont val="Small Fonts"/>
        <family val="2"/>
      </rPr>
      <t>(esclusi arr. anni prec. e recuperi)</t>
    </r>
  </si>
  <si>
    <t>INDENNITA' FISSE</t>
  </si>
  <si>
    <t>ALTRE ACCESSORIE</t>
  </si>
  <si>
    <r>
      <t xml:space="preserve">TOTALE INDENNITA' FISSE ED ACCESSORIE
TABELLA 13
</t>
    </r>
    <r>
      <rPr>
        <sz val="7"/>
        <rFont val="Small Fonts"/>
        <family val="2"/>
      </rPr>
      <t>(esclusi arretrati anni precedenti)</t>
    </r>
  </si>
  <si>
    <t>COMPONENTI COLLEGIO DEI REVISORI (O ORGANO EQUIVALENTE)</t>
  </si>
  <si>
    <t>RESPONSABILE DEL PROCEDIMENTO AMMINISTRATIVO DI CUI ALLA LEGGE 7/8/90, N. 241 CAPO II°</t>
  </si>
  <si>
    <t>SCIOPERO</t>
  </si>
  <si>
    <t>Tavola di compresenza tra importi comunicati in tab.13 e mensilità (tab.12) o personale esterno (tab.3)</t>
  </si>
  <si>
    <t>INFORMAZIONI ISTITUZIONE</t>
  </si>
  <si>
    <t>DOMANDE PRESENTI IN CIRCOLARE</t>
  </si>
  <si>
    <t>ESONERI AL 50%</t>
  </si>
  <si>
    <t>ESONERI AL 70%</t>
  </si>
  <si>
    <t>Collocamento a riposo per limiti di età</t>
  </si>
  <si>
    <t>Dimissioni (con diritto a pensione)</t>
  </si>
  <si>
    <t>Passaggi per esternalizzazioni (*)</t>
  </si>
  <si>
    <t>ALTRE SPESE ACCESSORIE ED INDENNITA' VARIE</t>
  </si>
  <si>
    <t>Nomina da concorso</t>
  </si>
  <si>
    <t>C01</t>
  </si>
  <si>
    <t>C03</t>
  </si>
  <si>
    <t>C17</t>
  </si>
  <si>
    <t>C18</t>
  </si>
  <si>
    <t>C19</t>
  </si>
  <si>
    <t>C99</t>
  </si>
  <si>
    <t>A23</t>
  </si>
  <si>
    <t>A24</t>
  </si>
  <si>
    <t>A27</t>
  </si>
  <si>
    <t>A28</t>
  </si>
  <si>
    <t>A29</t>
  </si>
  <si>
    <t>A30</t>
  </si>
  <si>
    <t>A31</t>
  </si>
  <si>
    <t>ALTRI PERMESSI ED ASSENZE RETRIBUITE</t>
  </si>
  <si>
    <t>ASS.RETRIB.:MATERNITA',CONGEDO PARENT.,MALATTIA FIGLIO</t>
  </si>
  <si>
    <t>LEGGE 104/92</t>
  </si>
  <si>
    <t>ASSENZE PER MALATTIA RETRIBUITE</t>
  </si>
  <si>
    <t>M04</t>
  </si>
  <si>
    <t>PR4</t>
  </si>
  <si>
    <t>PR5</t>
  </si>
  <si>
    <t>PR6</t>
  </si>
  <si>
    <t>ABRUZZO</t>
  </si>
  <si>
    <t xml:space="preserve">GESTIONE MENSE </t>
  </si>
  <si>
    <t>SOMME CORRISPOSTE AD AGENZIA DI SOMMINISTRAZIONE(INTERINALI)</t>
  </si>
  <si>
    <t>INCARICHI LIBERO PROFESSIONALI/STUDIO/RICERCA/CONSULENZA</t>
  </si>
  <si>
    <t>RETRIBUZIONI PERSONALE  A TEMPO DETERMINATO</t>
  </si>
  <si>
    <t>RETRIBUZIONI PERSONALE CON CONTRATTO DI FORMAZIONE E LAVORO</t>
  </si>
  <si>
    <t>CONTRIBUTI A CARICO DELL'AMM.NE SU COMP. FISSE E ACCESSORIE</t>
  </si>
  <si>
    <t>QUOTE ANNUE ACCANTONAMENTO TFR O ALTRA IND. FINE SERVIZIO</t>
  </si>
  <si>
    <t>ONERI PER I CONTRATTI DI SOMMINISTRAZIONE(INTERINALI)</t>
  </si>
  <si>
    <t>controllo DOT. ORG.</t>
  </si>
  <si>
    <t>P098</t>
  </si>
  <si>
    <r>
      <t>ANOMALIE RISCONTRATE</t>
    </r>
    <r>
      <rPr>
        <b/>
        <sz val="10"/>
        <rFont val="Arial"/>
        <family val="2"/>
      </rPr>
      <t xml:space="preserve">
(attenzione: la seguente sezione verrà compilata in automatico; all'atto dell'inserimento dei dati nel kit verranno evidenziate eventuali anomalie)</t>
    </r>
  </si>
  <si>
    <t>Congruenza (max scostamento consentito +/- 2%)</t>
  </si>
  <si>
    <t>v. a. di f&lt;=2%</t>
  </si>
  <si>
    <t>tra 41 e 43 anni</t>
  </si>
  <si>
    <t>44 e oltre</t>
  </si>
  <si>
    <t>tra 65 e 67 anni</t>
  </si>
  <si>
    <t>68 e oltre</t>
  </si>
  <si>
    <t>C25</t>
  </si>
  <si>
    <t>Licenziamenti</t>
  </si>
  <si>
    <t>O10</t>
  </si>
  <si>
    <t>CONGEDI RETRIBUITI AI SENSI DELL'ART.42,C.5, DLGS 151/2001</t>
  </si>
  <si>
    <t>SOMME RIMBORSATE PER PERSONALE COMAND./FUORI RUOLO/IN CONV.</t>
  </si>
  <si>
    <t>ALTRE SOMME RIMBORSATE ALLE AMMINISTRAZIONI</t>
  </si>
  <si>
    <t>P074</t>
  </si>
  <si>
    <t>P099</t>
  </si>
  <si>
    <t>c=(b/a)</t>
  </si>
  <si>
    <t>f=(e/a)</t>
  </si>
  <si>
    <t>Incidenza percentuale arretrati a.p.</t>
  </si>
  <si>
    <t>Incidenza percentuale altre accessorie</t>
  </si>
  <si>
    <t>Incongruenza 8</t>
  </si>
  <si>
    <t>IN 8</t>
  </si>
  <si>
    <t>c&lt;=20%</t>
  </si>
  <si>
    <t>f&lt;=20%</t>
  </si>
  <si>
    <t>Congruenza (max incidenza consentita 20%)</t>
  </si>
  <si>
    <t>Tavola di controllo della spesa per "arretrati a.p." e "altre accessorie" di T13: incidenza % di ciascun valore sul totale di Tabella 13</t>
  </si>
  <si>
    <t>A015</t>
  </si>
  <si>
    <t>A030</t>
  </si>
  <si>
    <t>A035</t>
  </si>
  <si>
    <t>A120</t>
  </si>
  <si>
    <t>A045</t>
  </si>
  <si>
    <t>A070</t>
  </si>
  <si>
    <t>M000</t>
  </si>
  <si>
    <t>NOTE</t>
  </si>
  <si>
    <t>Voce di spesa (Tab 14)</t>
  </si>
  <si>
    <t>codice (Tab 14)</t>
  </si>
  <si>
    <t>Valore Medio Unitario:
b / a</t>
  </si>
  <si>
    <t>Incidenza % 
L105 / P062</t>
  </si>
  <si>
    <t>Compresenza 
e/o 
controllo incidenza %</t>
  </si>
  <si>
    <t>RIMBORSI RICEVUTI PER PERS. COMAND./FUORI RUOLO/IN CONV. (-)</t>
  </si>
  <si>
    <t>SOMME RICEVUTE DA U.E. E/O PRIVATI (-)</t>
  </si>
  <si>
    <t>ALTRI RIMBORSI RICEVUTI DALLE AMMINISTRAZIONI (-)</t>
  </si>
  <si>
    <t>(*)  gli importi vanno indicati in EURO, senza cifre decimali (cfr. circolare: "istruzioni generali e specifiche di comparto")</t>
  </si>
  <si>
    <r>
      <t xml:space="preserve">valori medi annui pro-capite per voci retributive a carattere "stipendiale" </t>
    </r>
    <r>
      <rPr>
        <sz val="8"/>
        <rFont val="Arial"/>
        <family val="2"/>
      </rPr>
      <t>(**)</t>
    </r>
  </si>
  <si>
    <r>
      <t>valori medi annui pro-capite per indennità e compensi accessori</t>
    </r>
    <r>
      <rPr>
        <sz val="8"/>
        <rFont val="Arial"/>
        <family val="2"/>
      </rPr>
      <t xml:space="preserve"> (**)</t>
    </r>
  </si>
  <si>
    <t>(**) Valore medio annuo pro-capite calcolato dividendo la spesa per le unità di riferimento (mensilità della T12 / 12)</t>
  </si>
  <si>
    <t>assenze in T11, ma nessuna unità in T1</t>
  </si>
  <si>
    <t xml:space="preserve">Controllo incidenza % L105 / P062  =&gt;  </t>
  </si>
  <si>
    <t>Incongruenza
[(a-gg formazione)&gt;(mens.T12/12*260)]</t>
  </si>
  <si>
    <r>
      <t xml:space="preserve">*(asterisco): si intende campo obbligatorio
</t>
    </r>
    <r>
      <rPr>
        <sz val="9"/>
        <rFont val="Arial"/>
        <family val="2"/>
      </rPr>
      <t/>
    </r>
  </si>
  <si>
    <t>IIS</t>
  </si>
  <si>
    <t>A020</t>
  </si>
  <si>
    <t>PERSONALE DIRIGENTE</t>
  </si>
  <si>
    <t>0D00NF</t>
  </si>
  <si>
    <t>0000ND</t>
  </si>
  <si>
    <t>LI</t>
  </si>
  <si>
    <t>COMPENSI ACCESSORI</t>
  </si>
  <si>
    <t>S400</t>
  </si>
  <si>
    <t>IND. DI VACANZA CONTRATTUALE</t>
  </si>
  <si>
    <t>I422</t>
  </si>
  <si>
    <t>I400</t>
  </si>
  <si>
    <t>Indicare il numero delle unita rilevate in tabella 1 tra i "presenti al 31.12" che risultavano titolari di permessi per legge n. 104/92.</t>
  </si>
  <si>
    <t>Indicare il numero delle unita rilevate in tabella 1 tra i "presenti al 31.12" che risultavano titolari di permessi ai sensi dell'art. 42, c.5 D.lgs.151/2001.</t>
  </si>
  <si>
    <t>T12 non compilata o assenze comunicate &gt; gg lavorabili (</t>
  </si>
  <si>
    <t>TOTALE del personale da distribuire</t>
  </si>
  <si>
    <t>REFERENTE DA CONTATTARE</t>
  </si>
  <si>
    <t>Domande SI_1</t>
  </si>
  <si>
    <t>Unità annue
dichiarate in SI_1</t>
  </si>
  <si>
    <t>Totale presenti al
31-12 dichiarati in T1</t>
  </si>
  <si>
    <t>Controllo</t>
  </si>
  <si>
    <t>Assenze dichiarate</t>
  </si>
  <si>
    <t xml:space="preserve">Compresenza </t>
  </si>
  <si>
    <t>VOCI DI SPESA RILEVATE</t>
  </si>
  <si>
    <t>IMPORTO SICO</t>
  </si>
  <si>
    <t>IMPORTO BILANCIO (*)</t>
  </si>
  <si>
    <t>TABELLA 12</t>
  </si>
  <si>
    <t>A999</t>
  </si>
  <si>
    <t>TABELLA 13</t>
  </si>
  <si>
    <t>###</t>
  </si>
  <si>
    <t>ASSEGNI NUCLEO FAMILIARE</t>
  </si>
  <si>
    <t>GESTIONE MENSE</t>
  </si>
  <si>
    <t>CONTRATTI PER RESA SERVIZI /ADEMPIMENTI OBBLIGATORI PER LEGGE</t>
  </si>
  <si>
    <t xml:space="preserve">CONTRIBUTI A CARICO DELL'AMMINISTRAZIONE SU COMPETENZE FISSE ED ACCESSORIE </t>
  </si>
  <si>
    <t xml:space="preserve">IRAP </t>
  </si>
  <si>
    <t>SOMME RIMBORSATE ALLE AMMINISTRAZIONI PER SPESE DI PERSONALE (sommatoria dei diversi rimborsi presenti in tabella 14)</t>
  </si>
  <si>
    <t>P998</t>
  </si>
  <si>
    <t>TOTALE GENERALE</t>
  </si>
  <si>
    <t>RIMBORSI RICEVUTI  DALLE AMMINISTRAZIONI PER SPESE DI PERSONALE  (a riduzione) (sommatoria dei diversi rimborsi presenti in tabella 14)</t>
  </si>
  <si>
    <t>P999</t>
  </si>
  <si>
    <t>TOTALE GENERALE AL NETTO DEI RIMBORSI</t>
  </si>
  <si>
    <t>TRC</t>
  </si>
  <si>
    <t>IN 3</t>
  </si>
  <si>
    <t>NOTE: Elenco Istituzioni ed importi dei rimborsi effettuati (**)</t>
  </si>
  <si>
    <t>NOTE: Elenco Istituzioni ed importi dei rimborsi ricevuti (***)</t>
  </si>
  <si>
    <t>(**) campo riservato all'inserimento delle informazioni di dettaglio (nome Istituzione ed importo) riguardanti i rimborsi effettuati (P071, P074). Eventuali note su altre voci di spesa dovranno essere immesse nel campo "note e chiarimenti" della SI_1</t>
  </si>
  <si>
    <t>(***) campo riservato all'inserimento delle informazioni di dettaglio (nome Istituzione ed importo) riguardanti i rimborsi ricevuti (P090, P098, P099). Eventuali note su altre voci di spesa dovranno essere immesse nel campo "note e chiarimenti" della SI_1</t>
  </si>
  <si>
    <t>SOMME CORRISPOSTE AD AGENZIA DI SOMMINISTRAZIONE (INTERINALI)</t>
  </si>
  <si>
    <t>ONERI PER I CONTRATTI DI SOMMINISTRAZIONE (INTERINALI)</t>
  </si>
  <si>
    <t xml:space="preserve">RETRIBUZIONI PERSONALE A TEMPO DETERMINATO </t>
  </si>
  <si>
    <t>QUOTE ANNUE DI ACCANTONAMENTO  TFR O ALTRA INDENNITA'  FINE SERVIZIO</t>
  </si>
  <si>
    <t>COMPENSI PER PERSONALE ADDETTO A LAVORI SOCIALMENTE UTILI</t>
  </si>
  <si>
    <t>C21</t>
  </si>
  <si>
    <t>Personale assunto con procedure Art. 35, c.3-Bis, DLGS 156/01</t>
  </si>
  <si>
    <t>Personale assunto con procedure Art. 4, c.6,  L. 125/13</t>
  </si>
  <si>
    <t>A35</t>
  </si>
  <si>
    <t>A40</t>
  </si>
  <si>
    <t>CONTRIBUTI A CARICO DELL'AMM.NE PER FONDI PREV. COMPLEMENTARE</t>
  </si>
  <si>
    <t>P035</t>
  </si>
  <si>
    <t>Si</t>
  </si>
  <si>
    <t>No</t>
  </si>
  <si>
    <r>
      <rPr>
        <b/>
        <sz val="7"/>
        <rFont val="Helv"/>
      </rPr>
      <t>IRAP</t>
    </r>
    <r>
      <rPr>
        <sz val="7"/>
        <rFont val="Helv"/>
      </rPr>
      <t xml:space="preserve">
</t>
    </r>
    <r>
      <rPr>
        <b/>
        <sz val="7"/>
        <rFont val="Helv"/>
      </rPr>
      <t>Commerciale</t>
    </r>
  </si>
  <si>
    <t>Coerenza T1 con personale T3 OUT</t>
  </si>
  <si>
    <t>Coerenza distribuzione territoriale</t>
  </si>
  <si>
    <t>a&gt;=(e+f+g+h+i)</t>
  </si>
  <si>
    <t>l&gt;=(p+q+r+s+t)</t>
  </si>
  <si>
    <t xml:space="preserve">sono presenti unità in T1 o personale esterno in T3, ma non assenze in T11 </t>
  </si>
  <si>
    <t>ATTENZIONE: Per gli Enti che non sono tenuti all’invio della Tabella 10, la Tavola va considerata con riferimento al diagnostico della colonna “Coerenza T1 con personale T3 OUT”</t>
  </si>
  <si>
    <t>S999</t>
  </si>
  <si>
    <t>PERSONALE NON DIRIGENTE</t>
  </si>
  <si>
    <t>LS13</t>
  </si>
  <si>
    <t>COMPENSI PER PERSONALE LSU/LPU</t>
  </si>
  <si>
    <t>Personale stabilizzato da LSU/LPU</t>
  </si>
  <si>
    <t>LSU/LPU(*)</t>
  </si>
  <si>
    <t>NOTE E CHIARIMENTI ALLA RILEVAZIONE
(max 1500 caratteri)</t>
  </si>
  <si>
    <r>
      <t xml:space="preserve">COGNOME </t>
    </r>
    <r>
      <rPr>
        <b/>
        <sz val="12"/>
        <rFont val="Arial"/>
        <family val="2"/>
      </rPr>
      <t>*</t>
    </r>
  </si>
  <si>
    <r>
      <t xml:space="preserve">NOME </t>
    </r>
    <r>
      <rPr>
        <b/>
        <sz val="12"/>
        <rFont val="Arial"/>
        <family val="2"/>
      </rPr>
      <t>*</t>
    </r>
  </si>
  <si>
    <r>
      <t xml:space="preserve">E-Mail </t>
    </r>
    <r>
      <rPr>
        <b/>
        <sz val="12"/>
        <rFont val="Arial"/>
        <family val="2"/>
      </rPr>
      <t>*</t>
    </r>
  </si>
  <si>
    <r>
      <rPr>
        <sz val="8"/>
        <rFont val="Arial"/>
        <family val="2"/>
      </rPr>
      <t xml:space="preserve">TELEFONO </t>
    </r>
    <r>
      <rPr>
        <b/>
        <sz val="12"/>
        <rFont val="Arial"/>
        <family val="2"/>
      </rPr>
      <t>*</t>
    </r>
  </si>
  <si>
    <t>Indicare il numero dei contratti di collaborazione coordinata e continuativa.</t>
  </si>
  <si>
    <t>Indicare il numero degli incarichi libero professionale, studio, ricerca e consulenza.</t>
  </si>
  <si>
    <t>Indicare il numero di contratti per prestazioni professionali consistenti nella resa di servizi o adempimenti obbligatori per legge.</t>
  </si>
  <si>
    <t>Indicare il numero delle unità rilevate in tabella 1 tra i "presenti al 31.12" che appartengono alle categorie protette (Legge N.68/99).</t>
  </si>
  <si>
    <t>numero contratti</t>
  </si>
  <si>
    <t>Risoluz. rapporto di lavoro</t>
  </si>
  <si>
    <t>Somme
dichiarate in SI_1</t>
  </si>
  <si>
    <t>Indicare il totale delle somme trattenute ai dipendenti nell'anno di rilevazione per le assenze per malattia in applicazione dell'art. 71 del D.L. n. 112 del 25/06/2008 convertito in L. 133/2008.</t>
  </si>
  <si>
    <t xml:space="preserve"> Incongruenza 1</t>
  </si>
  <si>
    <t>Tavola di compresenza tra valori di organico di personale con rapporto di lavoro flessibile di Scheda Informativa 1 e relativa spesa di Tabella 14</t>
  </si>
  <si>
    <t>Tipologia lavoro flessibile (SI_1)</t>
  </si>
  <si>
    <t>Unità annue 
(SI_1)</t>
  </si>
  <si>
    <t xml:space="preserve"> Incongruenza 11</t>
  </si>
  <si>
    <t>Tavola di compresenza tra valori di organico di personale con rapporto di lavoro flessibile di Tabella 2 e relativa spesa di Tabella 14</t>
  </si>
  <si>
    <t>Tipologia lavoro flessibile (Tab 2)</t>
  </si>
  <si>
    <t>Unità annue 
(Tab 2)</t>
  </si>
  <si>
    <t xml:space="preserve"> Incongruenza 3</t>
  </si>
  <si>
    <t>Tavola di coerenza tra valori dichiarati in SI_1 come appartenenti a categorie protette, titolari di permessi per legge n. 104/92, titolari di permessi ai sensi dell'art. 42, comma 5 d.lgs. 151/2001, con il personale indicato in  Tab. 1</t>
  </si>
  <si>
    <t xml:space="preserve"> Incongruenza 12</t>
  </si>
  <si>
    <t xml:space="preserve">Tavola di compresenza tra valori dichiarati nella SI_1 come titolari di permessi per legge n. 104/92 e titolari di permessi ai sensi dell'art. 42, comma 5 d.lgs. 151/2001, con le giornate di assenza indicate in Tab. 11 </t>
  </si>
  <si>
    <t xml:space="preserve"> Incongruenza 13</t>
  </si>
  <si>
    <t>Tavola di compresenza tra le somme trattenute per malattia indicate nella SI_1 e i giorni di assenza per malattia retribuita indicati nella Tab. 11</t>
  </si>
  <si>
    <t>Tavola di congruenza tra i giorni di assenza indicati nella Tabella 11 e i valori di organico inseriti nelle Tabelle 1, 3, 4, 5 (incongruenza 7)</t>
  </si>
  <si>
    <t xml:space="preserve">Tavola di congruenza tra i giorni totali pro-capite di assenza (escluse assenze per formazione e quelle non retribuite) calcolati dai valori indicati nella Tabella 11, con il numero MAX dei gg lavorativi annui
</t>
  </si>
  <si>
    <t>Totale della Tabella T11 esclusa formazione e altre ass. non retribuite</t>
  </si>
  <si>
    <t>Mensilità/12</t>
  </si>
  <si>
    <t>Incongruenza 14</t>
  </si>
  <si>
    <t>IN11</t>
  </si>
  <si>
    <t>IN12</t>
  </si>
  <si>
    <t>IN13</t>
  </si>
  <si>
    <t>IN14</t>
  </si>
  <si>
    <t>Gelmini</t>
  </si>
  <si>
    <t>Federico</t>
  </si>
  <si>
    <t>federico.gelmini@studiocifra.it</t>
  </si>
  <si>
    <t>Gallione</t>
  </si>
  <si>
    <t>Cristina Paola</t>
  </si>
  <si>
    <t>assemi@legalmail.it</t>
  </si>
  <si>
    <t>02.90662328</t>
  </si>
  <si>
    <t>02.90662330</t>
  </si>
  <si>
    <t>02.90662320</t>
  </si>
  <si>
    <t>www.incrocicomuni.it</t>
  </si>
  <si>
    <t>imponibile retribuzioni, al netto del rigo 19 retribuzioni tempi determinati, incluso accantonamento fine anno della retribuzione incentivante dipendenti e premio direttore, - voce di Bilancio B) 9) a) salari e stipendi per il personale, del Conto Economico</t>
  </si>
  <si>
    <t>ticket pasto - voce di Bilancio B) 9) e) altri costi per il personale, del Conto Economico</t>
  </si>
  <si>
    <t>i giorni di formazione non sono trattati come assenza, ma presenza - voce di Bilancio B) 9) e) altri costi per il personale, del Conto Economico</t>
  </si>
  <si>
    <t>imponibile erogato per tempi determinati, esclusi contributi e acc.ti incrementi contrattuali - voce B) 9) a) salari e stipendi per il personale, del Conto Economico</t>
  </si>
  <si>
    <t>voce di Bilancio B) 9) c) Trattamento di fine rapporto per il personale, del Conto Economico</t>
  </si>
  <si>
    <t>inclusi nella voce di Bilancio B) 7) costi della produzione per servizi, del Conto Economico</t>
  </si>
  <si>
    <t>imposta IRAP - voce di Bilancio 22, imposte correnti sul reddito di esercizio, del Conto Economico</t>
  </si>
  <si>
    <t>assicurazione per reponsabilità civile ASSEMI, inclusi nella voce di Bilancio B) 7) costi della produzione per servizi, del Conto Economico</t>
  </si>
  <si>
    <t>Sorveglianza Sanitaria personale dipendente+RSPP, inclusi nella voce di Bilancio B) 7) costi della produzione per servizi, del Conto Economico</t>
  </si>
  <si>
    <t>costo inpdap, inps, inail, incluso contributi su acc.ti fine anno - voce di Bilancio B) 9) b) oneri sociali per il personale, del Conto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</si>
</sst>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181" formatCode="General_)"/>
    <numFmt numFmtId="202" formatCode="_-&quot;L.&quot;\ * #,##0_-;\-&quot;L.&quot;\ * #,##0_-;_-&quot;L.&quot;\ * &quot;-&quot;_-;_-@_-"/>
    <numFmt numFmtId="205" formatCode="[$€]\ #,##0;[Red]\-[$€]\ #,##0"/>
    <numFmt numFmtId="206" formatCode=";;;"/>
    <numFmt numFmtId="208" formatCode="#,###"/>
    <numFmt numFmtId="214" formatCode="#,##0;\-#,##0;&quot; &quot;"/>
    <numFmt numFmtId="215" formatCode="#,##0.00;\-#,##0.00;&quot; &quot;"/>
    <numFmt numFmtId="216" formatCode="#,###.00;\-#,###.00;;"/>
  </numFmts>
  <fonts count="112" x14ac:knownFonts="1">
    <font>
      <sz val="8"/>
      <name val="Helv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Times New Roman"/>
      <family val="1"/>
    </font>
    <font>
      <u/>
      <sz val="6.4"/>
      <color indexed="12"/>
      <name val="Helv"/>
    </font>
    <font>
      <sz val="11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name val="MS Serif"/>
      <family val="1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6"/>
      <name val="Arial"/>
      <family val="2"/>
    </font>
    <font>
      <sz val="7"/>
      <name val="MS Serif"/>
      <family val="1"/>
    </font>
    <font>
      <sz val="6"/>
      <name val="MS Serif"/>
      <family val="1"/>
    </font>
    <font>
      <b/>
      <sz val="7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name val="Helv"/>
    </font>
    <font>
      <b/>
      <sz val="8"/>
      <name val="Helv"/>
    </font>
    <font>
      <b/>
      <sz val="6"/>
      <name val="MS Serif"/>
      <family val="1"/>
    </font>
    <font>
      <i/>
      <sz val="9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i/>
      <sz val="8"/>
      <name val="Helv"/>
    </font>
    <font>
      <b/>
      <i/>
      <sz val="12"/>
      <name val="Helv"/>
    </font>
    <font>
      <sz val="6"/>
      <name val="Arial"/>
      <family val="2"/>
    </font>
    <font>
      <sz val="6"/>
      <name val="MS Serif"/>
      <family val="1"/>
    </font>
    <font>
      <b/>
      <i/>
      <sz val="11"/>
      <name val="Arial"/>
      <family val="2"/>
    </font>
    <font>
      <sz val="10"/>
      <name val="Courier"/>
      <family val="3"/>
    </font>
    <font>
      <sz val="15"/>
      <name val="Times New Roman"/>
      <family val="1"/>
    </font>
    <font>
      <sz val="15"/>
      <name val="Arial"/>
      <family val="2"/>
    </font>
    <font>
      <b/>
      <sz val="15"/>
      <name val="Arial"/>
      <family val="2"/>
    </font>
    <font>
      <sz val="14"/>
      <name val="Arial"/>
      <family val="2"/>
    </font>
    <font>
      <sz val="8"/>
      <name val="Times New Roman"/>
      <family val="1"/>
    </font>
    <font>
      <sz val="7.5"/>
      <name val="Arial"/>
      <family val="2"/>
    </font>
    <font>
      <sz val="8"/>
      <name val="Courier"/>
      <family val="3"/>
    </font>
    <font>
      <sz val="10"/>
      <color indexed="10"/>
      <name val="Arial"/>
      <family val="2"/>
    </font>
    <font>
      <i/>
      <sz val="8"/>
      <name val="Arial"/>
      <family val="2"/>
    </font>
    <font>
      <b/>
      <sz val="10"/>
      <name val="Times New Roman"/>
      <family val="1"/>
    </font>
    <font>
      <sz val="12"/>
      <name val="Courier"/>
      <family val="3"/>
    </font>
    <font>
      <b/>
      <sz val="8"/>
      <color indexed="9"/>
      <name val="Helv"/>
    </font>
    <font>
      <sz val="8"/>
      <color indexed="9"/>
      <name val="Helv"/>
    </font>
    <font>
      <sz val="8"/>
      <name val="Helv"/>
    </font>
    <font>
      <b/>
      <sz val="16"/>
      <name val="Arial"/>
      <family val="2"/>
    </font>
    <font>
      <sz val="8.5"/>
      <name val="MS Serif"/>
      <family val="1"/>
    </font>
    <font>
      <b/>
      <sz val="12"/>
      <color indexed="10"/>
      <name val="Arial"/>
      <family val="2"/>
    </font>
    <font>
      <sz val="12"/>
      <name val="Times New Roman"/>
      <family val="1"/>
    </font>
    <font>
      <b/>
      <sz val="9"/>
      <color indexed="10"/>
      <name val="Courier"/>
      <family val="3"/>
    </font>
    <font>
      <b/>
      <i/>
      <sz val="9"/>
      <color indexed="48"/>
      <name val="Courier"/>
      <family val="3"/>
    </font>
    <font>
      <u/>
      <sz val="6.4"/>
      <color indexed="12"/>
      <name val="Arial"/>
      <family val="2"/>
    </font>
    <font>
      <sz val="10"/>
      <color indexed="10"/>
      <name val="Courier"/>
      <family val="3"/>
    </font>
    <font>
      <sz val="10"/>
      <name val="Courier"/>
      <family val="3"/>
    </font>
    <font>
      <sz val="12"/>
      <name val="Courier"/>
      <family val="3"/>
    </font>
    <font>
      <sz val="11"/>
      <name val="Courier"/>
      <family val="3"/>
    </font>
    <font>
      <b/>
      <sz val="14"/>
      <color indexed="10"/>
      <name val="Arial"/>
      <family val="2"/>
    </font>
    <font>
      <b/>
      <sz val="8"/>
      <color indexed="10"/>
      <name val="Courier"/>
      <family val="3"/>
    </font>
    <font>
      <sz val="8"/>
      <color indexed="8"/>
      <name val="Trebuchet MS"/>
      <family val="2"/>
    </font>
    <font>
      <sz val="8"/>
      <color indexed="9"/>
      <name val="Trebuchet MS"/>
      <family val="2"/>
    </font>
    <font>
      <b/>
      <sz val="8"/>
      <color indexed="52"/>
      <name val="Trebuchet MS"/>
      <family val="2"/>
    </font>
    <font>
      <sz val="8"/>
      <color indexed="52"/>
      <name val="Trebuchet MS"/>
      <family val="2"/>
    </font>
    <font>
      <b/>
      <sz val="8"/>
      <color indexed="9"/>
      <name val="Trebuchet MS"/>
      <family val="2"/>
    </font>
    <font>
      <sz val="8"/>
      <color indexed="62"/>
      <name val="Trebuchet MS"/>
      <family val="2"/>
    </font>
    <font>
      <sz val="8"/>
      <color indexed="60"/>
      <name val="Trebuchet MS"/>
      <family val="2"/>
    </font>
    <font>
      <b/>
      <sz val="8"/>
      <color indexed="63"/>
      <name val="Trebuchet MS"/>
      <family val="2"/>
    </font>
    <font>
      <sz val="10"/>
      <name val="MS Sans Serif"/>
      <family val="2"/>
    </font>
    <font>
      <sz val="8"/>
      <color indexed="10"/>
      <name val="Trebuchet MS"/>
      <family val="2"/>
    </font>
    <font>
      <i/>
      <sz val="8"/>
      <color indexed="23"/>
      <name val="Trebuchet MS"/>
      <family val="2"/>
    </font>
    <font>
      <b/>
      <sz val="18"/>
      <color indexed="56"/>
      <name val="Cambria"/>
      <family val="2"/>
    </font>
    <font>
      <b/>
      <sz val="15"/>
      <color indexed="56"/>
      <name val="Trebuchet MS"/>
      <family val="2"/>
    </font>
    <font>
      <b/>
      <sz val="13"/>
      <color indexed="56"/>
      <name val="Trebuchet MS"/>
      <family val="2"/>
    </font>
    <font>
      <b/>
      <sz val="11"/>
      <color indexed="56"/>
      <name val="Trebuchet MS"/>
      <family val="2"/>
    </font>
    <font>
      <b/>
      <sz val="8"/>
      <color indexed="8"/>
      <name val="Trebuchet MS"/>
      <family val="2"/>
    </font>
    <font>
      <sz val="8"/>
      <color indexed="20"/>
      <name val="Trebuchet MS"/>
      <family val="2"/>
    </font>
    <font>
      <sz val="8"/>
      <color indexed="17"/>
      <name val="Trebuchet MS"/>
      <family val="2"/>
    </font>
    <font>
      <sz val="11"/>
      <color indexed="10"/>
      <name val="Arial"/>
      <family val="2"/>
    </font>
    <font>
      <b/>
      <sz val="10"/>
      <color indexed="8"/>
      <name val="Arial"/>
      <family val="2"/>
    </font>
    <font>
      <sz val="7"/>
      <name val="Small Fonts"/>
      <family val="2"/>
    </font>
    <font>
      <sz val="7"/>
      <color indexed="30"/>
      <name val="Arial"/>
      <family val="2"/>
    </font>
    <font>
      <sz val="8"/>
      <color indexed="30"/>
      <name val="Arial"/>
      <family val="2"/>
    </font>
    <font>
      <b/>
      <sz val="11"/>
      <color indexed="8"/>
      <name val="Arial"/>
      <family val="2"/>
    </font>
    <font>
      <b/>
      <sz val="6"/>
      <color indexed="8"/>
      <name val="Arial"/>
      <family val="2"/>
    </font>
    <font>
      <b/>
      <sz val="10"/>
      <color indexed="10"/>
      <name val="Arial"/>
      <family val="2"/>
    </font>
    <font>
      <b/>
      <sz val="9"/>
      <color indexed="48"/>
      <name val="Courier"/>
      <family val="3"/>
    </font>
    <font>
      <u/>
      <sz val="8"/>
      <name val="Helv"/>
    </font>
    <font>
      <u/>
      <sz val="10"/>
      <color indexed="12"/>
      <name val="Arial"/>
      <family val="2"/>
    </font>
    <font>
      <sz val="7"/>
      <name val="Helv"/>
    </font>
    <font>
      <b/>
      <sz val="7"/>
      <name val="Helv"/>
    </font>
    <font>
      <b/>
      <sz val="16"/>
      <name val="Times New Roman"/>
      <family val="1"/>
    </font>
    <font>
      <sz val="12"/>
      <color theme="1"/>
      <name val="Times New Roman"/>
      <family val="2"/>
    </font>
    <font>
      <b/>
      <sz val="8"/>
      <color rgb="FFFF0000"/>
      <name val="Helv"/>
    </font>
    <font>
      <b/>
      <sz val="12"/>
      <color theme="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10"/>
      <color theme="0"/>
      <name val="Courier"/>
      <family val="3"/>
    </font>
    <font>
      <sz val="8"/>
      <color theme="0"/>
      <name val="Helv"/>
    </font>
    <font>
      <sz val="10"/>
      <color theme="0"/>
      <name val="Arial"/>
      <family val="2"/>
    </font>
    <font>
      <b/>
      <sz val="10"/>
      <color rgb="FFFF0000"/>
      <name val="Helv"/>
    </font>
    <font>
      <b/>
      <sz val="18"/>
      <color rgb="FFFF0000"/>
      <name val="Times New Roman"/>
      <family val="1"/>
    </font>
    <font>
      <sz val="8"/>
      <color rgb="FFFF0000"/>
      <name val="Helv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0" fontId="68" fillId="2" borderId="0" applyNumberFormat="0" applyBorder="0" applyAlignment="0" applyProtection="0"/>
    <xf numFmtId="0" fontId="68" fillId="3" borderId="0" applyNumberFormat="0" applyBorder="0" applyAlignment="0" applyProtection="0"/>
    <xf numFmtId="0" fontId="68" fillId="4" borderId="0" applyNumberFormat="0" applyBorder="0" applyAlignment="0" applyProtection="0"/>
    <xf numFmtId="0" fontId="68" fillId="5" borderId="0" applyNumberFormat="0" applyBorder="0" applyAlignment="0" applyProtection="0"/>
    <xf numFmtId="0" fontId="68" fillId="6" borderId="0" applyNumberFormat="0" applyBorder="0" applyAlignment="0" applyProtection="0"/>
    <xf numFmtId="0" fontId="68" fillId="7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8" borderId="0" applyNumberFormat="0" applyBorder="0" applyAlignment="0" applyProtection="0"/>
    <xf numFmtId="0" fontId="68" fillId="11" borderId="0" applyNumberFormat="0" applyBorder="0" applyAlignment="0" applyProtection="0"/>
    <xf numFmtId="0" fontId="69" fillId="12" borderId="0" applyNumberFormat="0" applyBorder="0" applyAlignment="0" applyProtection="0"/>
    <xf numFmtId="0" fontId="69" fillId="9" borderId="0" applyNumberFormat="0" applyBorder="0" applyAlignment="0" applyProtection="0"/>
    <xf numFmtId="0" fontId="69" fillId="10" borderId="0" applyNumberFormat="0" applyBorder="0" applyAlignment="0" applyProtection="0"/>
    <xf numFmtId="0" fontId="69" fillId="13" borderId="0" applyNumberFormat="0" applyBorder="0" applyAlignment="0" applyProtection="0"/>
    <xf numFmtId="0" fontId="69" fillId="14" borderId="0" applyNumberFormat="0" applyBorder="0" applyAlignment="0" applyProtection="0"/>
    <xf numFmtId="0" fontId="69" fillId="15" borderId="0" applyNumberFormat="0" applyBorder="0" applyAlignment="0" applyProtection="0"/>
    <xf numFmtId="0" fontId="70" fillId="16" borderId="1" applyNumberFormat="0" applyAlignment="0" applyProtection="0"/>
    <xf numFmtId="0" fontId="71" fillId="0" borderId="2" applyNumberFormat="0" applyFill="0" applyAlignment="0" applyProtection="0"/>
    <xf numFmtId="0" fontId="72" fillId="17" borderId="3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69" fillId="18" borderId="0" applyNumberFormat="0" applyBorder="0" applyAlignment="0" applyProtection="0"/>
    <xf numFmtId="0" fontId="69" fillId="19" borderId="0" applyNumberFormat="0" applyBorder="0" applyAlignment="0" applyProtection="0"/>
    <xf numFmtId="0" fontId="69" fillId="20" borderId="0" applyNumberFormat="0" applyBorder="0" applyAlignment="0" applyProtection="0"/>
    <xf numFmtId="0" fontId="69" fillId="13" borderId="0" applyNumberFormat="0" applyBorder="0" applyAlignment="0" applyProtection="0"/>
    <xf numFmtId="0" fontId="69" fillId="14" borderId="0" applyNumberFormat="0" applyBorder="0" applyAlignment="0" applyProtection="0"/>
    <xf numFmtId="0" fontId="69" fillId="21" borderId="0" applyNumberFormat="0" applyBorder="0" applyAlignment="0" applyProtection="0"/>
    <xf numFmtId="205" fontId="29" fillId="0" borderId="0" applyFont="0" applyFill="0" applyBorder="0" applyAlignment="0" applyProtection="0"/>
    <xf numFmtId="0" fontId="73" fillId="7" borderId="1" applyNumberFormat="0" applyAlignment="0" applyProtection="0"/>
    <xf numFmtId="40" fontId="1" fillId="0" borderId="0" applyFont="0" applyFill="0" applyBorder="0" applyAlignment="0" applyProtection="0"/>
    <xf numFmtId="41" fontId="58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74" fillId="22" borderId="0" applyNumberFormat="0" applyBorder="0" applyAlignment="0" applyProtection="0"/>
    <xf numFmtId="0" fontId="29" fillId="0" borderId="0"/>
    <xf numFmtId="0" fontId="29" fillId="0" borderId="0"/>
    <xf numFmtId="0" fontId="100" fillId="0" borderId="0"/>
    <xf numFmtId="0" fontId="29" fillId="0" borderId="0"/>
    <xf numFmtId="0" fontId="29" fillId="0" borderId="0"/>
    <xf numFmtId="0" fontId="29" fillId="0" borderId="0"/>
    <xf numFmtId="181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8" fillId="23" borderId="4" applyNumberFormat="0" applyFont="0" applyAlignment="0" applyProtection="0"/>
    <xf numFmtId="0" fontId="75" fillId="16" borderId="5" applyNumberFormat="0" applyAlignment="0" applyProtection="0"/>
    <xf numFmtId="9" fontId="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6" applyNumberFormat="0" applyFill="0" applyAlignment="0" applyProtection="0"/>
    <xf numFmtId="0" fontId="81" fillId="0" borderId="7" applyNumberFormat="0" applyFill="0" applyAlignment="0" applyProtection="0"/>
    <xf numFmtId="0" fontId="82" fillId="0" borderId="8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9" applyNumberFormat="0" applyFill="0" applyAlignment="0" applyProtection="0"/>
    <xf numFmtId="0" fontId="84" fillId="3" borderId="0" applyNumberFormat="0" applyBorder="0" applyAlignment="0" applyProtection="0"/>
    <xf numFmtId="0" fontId="85" fillId="4" borderId="0" applyNumberFormat="0" applyBorder="0" applyAlignment="0" applyProtection="0"/>
    <xf numFmtId="202" fontId="58" fillId="0" borderId="0" applyFont="0" applyFill="0" applyBorder="0" applyAlignment="0" applyProtection="0"/>
  </cellStyleXfs>
  <cellXfs count="1059">
    <xf numFmtId="0" fontId="0" fillId="0" borderId="0" xfId="0"/>
    <xf numFmtId="0" fontId="2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10" xfId="0" applyFont="1" applyFill="1" applyBorder="1" applyAlignment="1">
      <alignment horizontal="centerContinuous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Continuous" vertical="center"/>
    </xf>
    <xf numFmtId="0" fontId="3" fillId="0" borderId="13" xfId="0" applyFont="1" applyFill="1" applyBorder="1" applyAlignment="1">
      <alignment horizontal="centerContinuous"/>
    </xf>
    <xf numFmtId="0" fontId="3" fillId="0" borderId="14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right" vertical="center"/>
    </xf>
    <xf numFmtId="0" fontId="11" fillId="0" borderId="16" xfId="0" applyFont="1" applyFill="1" applyBorder="1" applyAlignment="1">
      <alignment horizontal="center"/>
    </xf>
    <xf numFmtId="0" fontId="13" fillId="0" borderId="17" xfId="0" applyFont="1" applyFill="1" applyBorder="1" applyAlignment="1" applyProtection="1">
      <alignment horizontal="centerContinuous" vertical="center" wrapText="1"/>
    </xf>
    <xf numFmtId="0" fontId="13" fillId="0" borderId="18" xfId="0" applyFont="1" applyFill="1" applyBorder="1" applyAlignment="1" applyProtection="1">
      <alignment horizontal="centerContinuous" vertical="center"/>
    </xf>
    <xf numFmtId="0" fontId="13" fillId="0" borderId="19" xfId="0" applyFont="1" applyFill="1" applyBorder="1" applyAlignment="1">
      <alignment horizontal="centerContinuous" vertical="center"/>
    </xf>
    <xf numFmtId="0" fontId="13" fillId="0" borderId="18" xfId="0" applyFont="1" applyFill="1" applyBorder="1" applyAlignment="1" applyProtection="1">
      <alignment horizontal="centerContinuous" vertical="center" wrapText="1"/>
    </xf>
    <xf numFmtId="0" fontId="3" fillId="0" borderId="20" xfId="0" applyFont="1" applyFill="1" applyBorder="1" applyAlignment="1" applyProtection="1">
      <alignment horizontal="left"/>
    </xf>
    <xf numFmtId="0" fontId="3" fillId="0" borderId="21" xfId="0" applyFont="1" applyFill="1" applyBorder="1" applyAlignment="1" applyProtection="1">
      <alignment horizontal="left"/>
    </xf>
    <xf numFmtId="0" fontId="14" fillId="0" borderId="0" xfId="0" applyFont="1"/>
    <xf numFmtId="0" fontId="10" fillId="0" borderId="22" xfId="0" applyFont="1" applyFill="1" applyBorder="1" applyAlignment="1" applyProtection="1">
      <alignment horizontal="center" vertical="center"/>
    </xf>
    <xf numFmtId="0" fontId="2" fillId="0" borderId="0" xfId="48" applyFont="1" applyBorder="1" applyAlignment="1" applyProtection="1">
      <alignment horizontal="left" vertical="top"/>
    </xf>
    <xf numFmtId="0" fontId="3" fillId="0" borderId="0" xfId="48" applyFont="1" applyBorder="1" applyAlignment="1">
      <alignment horizontal="center"/>
    </xf>
    <xf numFmtId="0" fontId="3" fillId="0" borderId="0" xfId="48" applyFont="1" applyBorder="1"/>
    <xf numFmtId="0" fontId="3" fillId="0" borderId="0" xfId="48" applyFont="1"/>
    <xf numFmtId="0" fontId="10" fillId="0" borderId="22" xfId="48" applyFont="1" applyFill="1" applyBorder="1" applyAlignment="1" applyProtection="1">
      <alignment horizontal="center" vertical="center"/>
    </xf>
    <xf numFmtId="0" fontId="6" fillId="0" borderId="23" xfId="48" applyFont="1" applyFill="1" applyBorder="1" applyAlignment="1" applyProtection="1">
      <alignment horizontal="center" vertical="center"/>
    </xf>
    <xf numFmtId="0" fontId="6" fillId="0" borderId="24" xfId="48" applyFont="1" applyFill="1" applyBorder="1" applyAlignment="1" applyProtection="1">
      <alignment horizontal="right" vertical="center"/>
    </xf>
    <xf numFmtId="0" fontId="3" fillId="0" borderId="0" xfId="48" applyFont="1" applyAlignment="1">
      <alignment horizontal="center"/>
    </xf>
    <xf numFmtId="0" fontId="15" fillId="0" borderId="0" xfId="47"/>
    <xf numFmtId="0" fontId="16" fillId="0" borderId="25" xfId="47" applyFont="1" applyFill="1" applyBorder="1" applyAlignment="1">
      <alignment horizontal="centerContinuous" vertical="center" wrapText="1"/>
    </xf>
    <xf numFmtId="0" fontId="3" fillId="0" borderId="26" xfId="47" applyFont="1" applyFill="1" applyBorder="1" applyAlignment="1">
      <alignment horizontal="centerContinuous" vertical="center" wrapText="1"/>
    </xf>
    <xf numFmtId="0" fontId="6" fillId="0" borderId="27" xfId="47" applyFont="1" applyFill="1" applyBorder="1" applyAlignment="1" applyProtection="1">
      <alignment horizontal="center" vertical="center"/>
    </xf>
    <xf numFmtId="0" fontId="6" fillId="0" borderId="28" xfId="47" applyFont="1" applyFill="1" applyBorder="1" applyAlignment="1" applyProtection="1">
      <alignment horizontal="center" vertical="center"/>
    </xf>
    <xf numFmtId="0" fontId="18" fillId="0" borderId="29" xfId="47" applyFont="1" applyFill="1" applyBorder="1" applyAlignment="1" applyProtection="1">
      <alignment horizontal="centerContinuous" vertical="center" wrapText="1"/>
    </xf>
    <xf numFmtId="0" fontId="18" fillId="0" borderId="0" xfId="47" applyFont="1" applyFill="1" applyBorder="1" applyAlignment="1" applyProtection="1">
      <alignment horizontal="centerContinuous" vertical="center" wrapText="1"/>
    </xf>
    <xf numFmtId="0" fontId="18" fillId="0" borderId="30" xfId="47" applyFont="1" applyFill="1" applyBorder="1" applyAlignment="1" applyProtection="1">
      <alignment horizontal="center" vertical="center" wrapText="1"/>
    </xf>
    <xf numFmtId="0" fontId="18" fillId="0" borderId="30" xfId="47" applyFont="1" applyFill="1" applyBorder="1" applyAlignment="1" applyProtection="1">
      <alignment horizontal="centerContinuous" vertical="center" wrapText="1"/>
    </xf>
    <xf numFmtId="0" fontId="6" fillId="0" borderId="24" xfId="47" applyFont="1" applyFill="1" applyBorder="1" applyAlignment="1" applyProtection="1">
      <alignment horizontal="right" vertical="center"/>
    </xf>
    <xf numFmtId="0" fontId="3" fillId="0" borderId="31" xfId="47" applyFont="1" applyFill="1" applyBorder="1" applyAlignment="1" applyProtection="1">
      <alignment horizontal="center"/>
    </xf>
    <xf numFmtId="0" fontId="3" fillId="0" borderId="0" xfId="46" applyFont="1"/>
    <xf numFmtId="0" fontId="4" fillId="0" borderId="0" xfId="46" applyFont="1"/>
    <xf numFmtId="0" fontId="3" fillId="0" borderId="0" xfId="46" applyFont="1" applyAlignment="1">
      <alignment horizontal="center"/>
    </xf>
    <xf numFmtId="0" fontId="3" fillId="0" borderId="10" xfId="46" applyFont="1" applyFill="1" applyBorder="1" applyAlignment="1">
      <alignment horizontal="centerContinuous"/>
    </xf>
    <xf numFmtId="0" fontId="3" fillId="0" borderId="11" xfId="46" applyFont="1" applyFill="1" applyBorder="1" applyAlignment="1">
      <alignment horizontal="center"/>
    </xf>
    <xf numFmtId="0" fontId="6" fillId="0" borderId="12" xfId="46" applyFont="1" applyFill="1" applyBorder="1" applyAlignment="1">
      <alignment horizontal="centerContinuous" vertical="center"/>
    </xf>
    <xf numFmtId="0" fontId="3" fillId="0" borderId="12" xfId="46" applyFont="1" applyFill="1" applyBorder="1" applyAlignment="1">
      <alignment horizontal="centerContinuous" vertical="center"/>
    </xf>
    <xf numFmtId="0" fontId="3" fillId="0" borderId="32" xfId="46" applyFont="1" applyFill="1" applyBorder="1" applyAlignment="1">
      <alignment horizontal="centerContinuous" vertical="center"/>
    </xf>
    <xf numFmtId="0" fontId="6" fillId="0" borderId="23" xfId="46" applyFont="1" applyFill="1" applyBorder="1" applyAlignment="1" applyProtection="1">
      <alignment horizontal="center" vertical="center"/>
    </xf>
    <xf numFmtId="0" fontId="3" fillId="0" borderId="27" xfId="46" applyFont="1" applyFill="1" applyBorder="1" applyAlignment="1">
      <alignment horizontal="centerContinuous"/>
    </xf>
    <xf numFmtId="0" fontId="3" fillId="0" borderId="16" xfId="46" applyFont="1" applyFill="1" applyBorder="1" applyAlignment="1">
      <alignment horizontal="center"/>
    </xf>
    <xf numFmtId="0" fontId="19" fillId="0" borderId="33" xfId="46" applyFont="1" applyFill="1" applyBorder="1" applyAlignment="1" applyProtection="1">
      <alignment horizontal="center"/>
    </xf>
    <xf numFmtId="0" fontId="19" fillId="0" borderId="34" xfId="46" applyFont="1" applyFill="1" applyBorder="1" applyAlignment="1" applyProtection="1">
      <alignment horizontal="center"/>
    </xf>
    <xf numFmtId="0" fontId="19" fillId="0" borderId="35" xfId="46" applyFont="1" applyFill="1" applyBorder="1" applyAlignment="1" applyProtection="1">
      <alignment horizontal="center"/>
    </xf>
    <xf numFmtId="0" fontId="6" fillId="0" borderId="24" xfId="46" applyFont="1" applyFill="1" applyBorder="1" applyAlignment="1" applyProtection="1">
      <alignment horizontal="right" vertical="center"/>
    </xf>
    <xf numFmtId="0" fontId="3" fillId="0" borderId="31" xfId="46" applyFont="1" applyFill="1" applyBorder="1" applyAlignment="1" applyProtection="1">
      <alignment horizontal="center"/>
    </xf>
    <xf numFmtId="0" fontId="3" fillId="0" borderId="0" xfId="45" applyFont="1"/>
    <xf numFmtId="0" fontId="4" fillId="0" borderId="0" xfId="45" applyFont="1"/>
    <xf numFmtId="0" fontId="3" fillId="0" borderId="0" xfId="45" applyFont="1" applyAlignment="1">
      <alignment horizontal="center"/>
    </xf>
    <xf numFmtId="0" fontId="3" fillId="0" borderId="10" xfId="45" applyFont="1" applyFill="1" applyBorder="1" applyAlignment="1">
      <alignment horizontal="centerContinuous"/>
    </xf>
    <xf numFmtId="0" fontId="3" fillId="0" borderId="11" xfId="45" applyFont="1" applyFill="1" applyBorder="1" applyAlignment="1">
      <alignment horizontal="center"/>
    </xf>
    <xf numFmtId="0" fontId="6" fillId="0" borderId="12" xfId="45" applyFont="1" applyFill="1" applyBorder="1" applyAlignment="1">
      <alignment horizontal="centerContinuous" vertical="center"/>
    </xf>
    <xf numFmtId="0" fontId="3" fillId="0" borderId="12" xfId="45" applyFont="1" applyFill="1" applyBorder="1" applyAlignment="1">
      <alignment horizontal="centerContinuous" vertical="center"/>
    </xf>
    <xf numFmtId="0" fontId="3" fillId="0" borderId="32" xfId="45" applyFont="1" applyFill="1" applyBorder="1" applyAlignment="1">
      <alignment horizontal="centerContinuous" vertical="center"/>
    </xf>
    <xf numFmtId="0" fontId="6" fillId="0" borderId="23" xfId="45" applyFont="1" applyFill="1" applyBorder="1" applyAlignment="1" applyProtection="1">
      <alignment horizontal="center" vertical="center"/>
    </xf>
    <xf numFmtId="0" fontId="6" fillId="0" borderId="17" xfId="45" applyFont="1" applyFill="1" applyBorder="1" applyAlignment="1" applyProtection="1">
      <alignment horizontal="centerContinuous" vertical="center"/>
    </xf>
    <xf numFmtId="0" fontId="3" fillId="0" borderId="27" xfId="45" applyFont="1" applyFill="1" applyBorder="1" applyAlignment="1">
      <alignment horizontal="centerContinuous"/>
    </xf>
    <xf numFmtId="0" fontId="3" fillId="0" borderId="16" xfId="45" applyFont="1" applyFill="1" applyBorder="1" applyAlignment="1">
      <alignment horizontal="center"/>
    </xf>
    <xf numFmtId="0" fontId="19" fillId="0" borderId="33" xfId="45" applyFont="1" applyFill="1" applyBorder="1" applyAlignment="1" applyProtection="1">
      <alignment horizontal="center"/>
    </xf>
    <xf numFmtId="0" fontId="19" fillId="0" borderId="34" xfId="45" applyFont="1" applyFill="1" applyBorder="1" applyAlignment="1" applyProtection="1">
      <alignment horizontal="center"/>
    </xf>
    <xf numFmtId="0" fontId="19" fillId="0" borderId="35" xfId="45" applyFont="1" applyFill="1" applyBorder="1" applyAlignment="1" applyProtection="1">
      <alignment horizontal="center"/>
    </xf>
    <xf numFmtId="0" fontId="6" fillId="0" borderId="24" xfId="45" applyFont="1" applyFill="1" applyBorder="1" applyAlignment="1" applyProtection="1">
      <alignment horizontal="right" vertical="center"/>
    </xf>
    <xf numFmtId="0" fontId="3" fillId="0" borderId="31" xfId="45" applyFont="1" applyFill="1" applyBorder="1" applyAlignment="1" applyProtection="1">
      <alignment horizontal="center"/>
    </xf>
    <xf numFmtId="0" fontId="2" fillId="0" borderId="0" xfId="44" applyFont="1" applyBorder="1" applyAlignment="1" applyProtection="1">
      <alignment horizontal="left" vertical="top"/>
    </xf>
    <xf numFmtId="0" fontId="3" fillId="0" borderId="0" xfId="44" applyFont="1" applyBorder="1" applyAlignment="1">
      <alignment horizontal="center"/>
    </xf>
    <xf numFmtId="0" fontId="3" fillId="0" borderId="0" xfId="44" applyFont="1" applyBorder="1"/>
    <xf numFmtId="0" fontId="3" fillId="0" borderId="0" xfId="44" applyFont="1" applyBorder="1" applyAlignment="1" applyProtection="1">
      <alignment horizontal="left"/>
    </xf>
    <xf numFmtId="0" fontId="3" fillId="0" borderId="0" xfId="44" applyFont="1"/>
    <xf numFmtId="0" fontId="3" fillId="0" borderId="10" xfId="44" applyFont="1" applyFill="1" applyBorder="1" applyAlignment="1">
      <alignment horizontal="centerContinuous"/>
    </xf>
    <xf numFmtId="0" fontId="3" fillId="0" borderId="11" xfId="44" applyFont="1" applyFill="1" applyBorder="1" applyAlignment="1">
      <alignment horizontal="center"/>
    </xf>
    <xf numFmtId="0" fontId="6" fillId="0" borderId="12" xfId="44" applyFont="1" applyFill="1" applyBorder="1" applyAlignment="1">
      <alignment horizontal="centerContinuous" vertical="center"/>
    </xf>
    <xf numFmtId="0" fontId="3" fillId="0" borderId="12" xfId="44" applyFont="1" applyFill="1" applyBorder="1" applyAlignment="1">
      <alignment horizontal="centerContinuous" vertical="center"/>
    </xf>
    <xf numFmtId="0" fontId="3" fillId="0" borderId="32" xfId="44" applyFont="1" applyFill="1" applyBorder="1" applyAlignment="1">
      <alignment horizontal="centerContinuous" vertical="center"/>
    </xf>
    <xf numFmtId="0" fontId="6" fillId="0" borderId="23" xfId="44" applyFont="1" applyFill="1" applyBorder="1" applyAlignment="1" applyProtection="1">
      <alignment horizontal="center" vertical="center"/>
    </xf>
    <xf numFmtId="0" fontId="3" fillId="0" borderId="27" xfId="44" applyFont="1" applyFill="1" applyBorder="1" applyAlignment="1">
      <alignment horizontal="centerContinuous"/>
    </xf>
    <xf numFmtId="0" fontId="3" fillId="0" borderId="16" xfId="44" applyFont="1" applyFill="1" applyBorder="1" applyAlignment="1">
      <alignment horizontal="center"/>
    </xf>
    <xf numFmtId="0" fontId="6" fillId="0" borderId="24" xfId="44" applyFont="1" applyFill="1" applyBorder="1" applyAlignment="1" applyProtection="1">
      <alignment horizontal="right" vertical="center"/>
    </xf>
    <xf numFmtId="0" fontId="3" fillId="0" borderId="31" xfId="44" applyFont="1" applyFill="1" applyBorder="1" applyAlignment="1" applyProtection="1">
      <alignment horizontal="center"/>
    </xf>
    <xf numFmtId="0" fontId="3" fillId="0" borderId="0" xfId="44" applyFont="1" applyAlignment="1">
      <alignment horizontal="center"/>
    </xf>
    <xf numFmtId="0" fontId="3" fillId="0" borderId="0" xfId="43" applyFont="1"/>
    <xf numFmtId="0" fontId="3" fillId="0" borderId="10" xfId="43" applyFont="1" applyFill="1" applyBorder="1" applyAlignment="1">
      <alignment horizontal="centerContinuous"/>
    </xf>
    <xf numFmtId="0" fontId="3" fillId="0" borderId="11" xfId="43" applyFont="1" applyFill="1" applyBorder="1" applyAlignment="1">
      <alignment horizontal="center"/>
    </xf>
    <xf numFmtId="0" fontId="3" fillId="0" borderId="12" xfId="43" applyFont="1" applyFill="1" applyBorder="1" applyAlignment="1">
      <alignment horizontal="centerContinuous" vertical="center"/>
    </xf>
    <xf numFmtId="0" fontId="3" fillId="0" borderId="32" xfId="43" applyFont="1" applyFill="1" applyBorder="1" applyAlignment="1">
      <alignment horizontal="centerContinuous" vertical="center"/>
    </xf>
    <xf numFmtId="0" fontId="6" fillId="0" borderId="23" xfId="43" applyFont="1" applyFill="1" applyBorder="1" applyAlignment="1" applyProtection="1">
      <alignment horizontal="center" vertical="center"/>
    </xf>
    <xf numFmtId="0" fontId="3" fillId="0" borderId="27" xfId="43" applyFont="1" applyFill="1" applyBorder="1" applyAlignment="1">
      <alignment horizontal="centerContinuous"/>
    </xf>
    <xf numFmtId="0" fontId="3" fillId="0" borderId="16" xfId="43" applyFont="1" applyFill="1" applyBorder="1" applyAlignment="1">
      <alignment horizontal="center"/>
    </xf>
    <xf numFmtId="0" fontId="6" fillId="0" borderId="24" xfId="43" applyFont="1" applyFill="1" applyBorder="1" applyAlignment="1" applyProtection="1">
      <alignment horizontal="right" vertical="center"/>
    </xf>
    <xf numFmtId="0" fontId="3" fillId="0" borderId="31" xfId="43" applyFont="1" applyFill="1" applyBorder="1" applyAlignment="1" applyProtection="1">
      <alignment horizontal="center"/>
    </xf>
    <xf numFmtId="0" fontId="3" fillId="0" borderId="0" xfId="43" applyFont="1" applyAlignment="1">
      <alignment horizontal="center"/>
    </xf>
    <xf numFmtId="0" fontId="3" fillId="0" borderId="36" xfId="0" applyFont="1" applyFill="1" applyBorder="1" applyAlignment="1">
      <alignment horizontal="centerContinuous" vertical="center"/>
    </xf>
    <xf numFmtId="0" fontId="23" fillId="0" borderId="0" xfId="0" applyFont="1"/>
    <xf numFmtId="0" fontId="3" fillId="0" borderId="37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26" fillId="0" borderId="12" xfId="0" applyFont="1" applyFill="1" applyBorder="1" applyAlignment="1">
      <alignment horizontal="centerContinuous" vertical="center"/>
    </xf>
    <xf numFmtId="0" fontId="3" fillId="0" borderId="38" xfId="0" applyFont="1" applyFill="1" applyBorder="1" applyAlignment="1">
      <alignment horizontal="centerContinuous" vertical="center"/>
    </xf>
    <xf numFmtId="0" fontId="27" fillId="0" borderId="22" xfId="0" applyFont="1" applyFill="1" applyBorder="1" applyAlignment="1" applyProtection="1">
      <alignment horizontal="center" vertical="center"/>
    </xf>
    <xf numFmtId="0" fontId="13" fillId="0" borderId="23" xfId="0" applyFont="1" applyFill="1" applyBorder="1" applyAlignment="1" applyProtection="1">
      <alignment horizontal="center" vertical="center" wrapText="1"/>
    </xf>
    <xf numFmtId="0" fontId="13" fillId="0" borderId="39" xfId="0" applyFont="1" applyFill="1" applyBorder="1" applyAlignment="1">
      <alignment horizontal="centerContinuous" vertic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40" xfId="0" applyFont="1" applyFill="1" applyBorder="1" applyAlignment="1" applyProtection="1">
      <alignment horizontal="center" vertical="center"/>
    </xf>
    <xf numFmtId="0" fontId="14" fillId="0" borderId="41" xfId="0" applyFont="1" applyFill="1" applyBorder="1" applyAlignment="1" applyProtection="1">
      <alignment horizontal="justify"/>
    </xf>
    <xf numFmtId="0" fontId="28" fillId="0" borderId="0" xfId="0" applyFont="1"/>
    <xf numFmtId="0" fontId="14" fillId="0" borderId="42" xfId="0" applyFont="1" applyFill="1" applyBorder="1" applyAlignment="1" applyProtection="1">
      <alignment horizontal="justify"/>
    </xf>
    <xf numFmtId="0" fontId="0" fillId="0" borderId="0" xfId="0" applyFont="1"/>
    <xf numFmtId="0" fontId="14" fillId="0" borderId="41" xfId="0" applyFont="1" applyFill="1" applyBorder="1" applyAlignment="1" applyProtection="1">
      <alignment horizontal="left"/>
    </xf>
    <xf numFmtId="0" fontId="14" fillId="0" borderId="41" xfId="0" applyFont="1" applyFill="1" applyBorder="1" applyAlignment="1" applyProtection="1">
      <alignment horizontal="justify" wrapText="1"/>
    </xf>
    <xf numFmtId="0" fontId="14" fillId="0" borderId="41" xfId="0" applyFont="1" applyFill="1" applyBorder="1" applyAlignment="1" applyProtection="1">
      <alignment wrapText="1"/>
    </xf>
    <xf numFmtId="0" fontId="6" fillId="0" borderId="43" xfId="0" applyFont="1" applyFill="1" applyBorder="1" applyAlignment="1">
      <alignment horizontal="centerContinuous" vertical="center" wrapText="1"/>
    </xf>
    <xf numFmtId="0" fontId="6" fillId="0" borderId="16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>
      <alignment horizontal="centerContinuous" vertical="center"/>
    </xf>
    <xf numFmtId="0" fontId="6" fillId="0" borderId="24" xfId="0" applyFont="1" applyFill="1" applyBorder="1" applyAlignment="1" applyProtection="1">
      <alignment horizontal="right" vertical="center"/>
    </xf>
    <xf numFmtId="0" fontId="3" fillId="0" borderId="31" xfId="0" applyFont="1" applyFill="1" applyBorder="1" applyAlignment="1" applyProtection="1">
      <alignment horizontal="center"/>
    </xf>
    <xf numFmtId="0" fontId="3" fillId="0" borderId="32" xfId="0" applyFont="1" applyFill="1" applyBorder="1" applyAlignment="1">
      <alignment horizontal="centerContinuous" vertical="center"/>
    </xf>
    <xf numFmtId="0" fontId="6" fillId="0" borderId="23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Continuous" vertical="center" wrapText="1"/>
    </xf>
    <xf numFmtId="0" fontId="3" fillId="0" borderId="10" xfId="0" applyFont="1" applyFill="1" applyBorder="1" applyAlignment="1" applyProtection="1">
      <alignment horizontal="centerContinuous"/>
    </xf>
    <xf numFmtId="0" fontId="6" fillId="0" borderId="12" xfId="0" applyFont="1" applyFill="1" applyBorder="1" applyAlignment="1" applyProtection="1">
      <alignment horizontal="centerContinuous" vertical="center"/>
    </xf>
    <xf numFmtId="0" fontId="3" fillId="0" borderId="12" xfId="0" applyFont="1" applyFill="1" applyBorder="1" applyAlignment="1" applyProtection="1">
      <alignment horizontal="centerContinuous" vertical="center"/>
    </xf>
    <xf numFmtId="0" fontId="3" fillId="0" borderId="32" xfId="0" applyFont="1" applyFill="1" applyBorder="1" applyAlignment="1" applyProtection="1">
      <alignment horizontal="centerContinuous" vertical="center"/>
    </xf>
    <xf numFmtId="0" fontId="6" fillId="0" borderId="44" xfId="0" applyFont="1" applyFill="1" applyBorder="1" applyAlignment="1" applyProtection="1">
      <alignment horizontal="centerContinuous" vertical="center" wrapText="1"/>
    </xf>
    <xf numFmtId="0" fontId="6" fillId="0" borderId="39" xfId="0" applyFont="1" applyFill="1" applyBorder="1" applyAlignment="1" applyProtection="1">
      <alignment horizontal="centerContinuous" vertical="center" wrapText="1"/>
    </xf>
    <xf numFmtId="0" fontId="6" fillId="0" borderId="17" xfId="0" applyFont="1" applyFill="1" applyBorder="1" applyAlignment="1" applyProtection="1">
      <alignment horizontal="centerContinuous" vertical="center" wrapText="1"/>
    </xf>
    <xf numFmtId="0" fontId="6" fillId="0" borderId="45" xfId="0" applyFont="1" applyFill="1" applyBorder="1" applyAlignment="1" applyProtection="1">
      <alignment horizontal="centerContinuous" vertical="center" wrapText="1"/>
    </xf>
    <xf numFmtId="0" fontId="6" fillId="0" borderId="39" xfId="0" applyFont="1" applyFill="1" applyBorder="1" applyAlignment="1">
      <alignment horizontal="centerContinuous" vertical="center" wrapText="1"/>
    </xf>
    <xf numFmtId="0" fontId="6" fillId="0" borderId="45" xfId="0" applyFont="1" applyFill="1" applyBorder="1" applyAlignment="1">
      <alignment horizontal="centerContinuous" vertical="center" wrapText="1"/>
    </xf>
    <xf numFmtId="0" fontId="6" fillId="0" borderId="46" xfId="0" applyFont="1" applyFill="1" applyBorder="1" applyAlignment="1" applyProtection="1">
      <alignment horizontal="centerContinuous" vertical="center" wrapText="1"/>
    </xf>
    <xf numFmtId="0" fontId="3" fillId="0" borderId="37" xfId="0" applyFont="1" applyFill="1" applyBorder="1" applyAlignment="1" applyProtection="1">
      <alignment horizontal="left"/>
    </xf>
    <xf numFmtId="0" fontId="6" fillId="0" borderId="45" xfId="45" applyFont="1" applyFill="1" applyBorder="1" applyAlignment="1">
      <alignment horizontal="centerContinuous" vertical="center"/>
    </xf>
    <xf numFmtId="0" fontId="10" fillId="0" borderId="13" xfId="0" applyFont="1" applyFill="1" applyBorder="1" applyAlignment="1" applyProtection="1">
      <alignment horizontal="center" vertical="center"/>
    </xf>
    <xf numFmtId="0" fontId="14" fillId="0" borderId="42" xfId="0" applyFont="1" applyFill="1" applyBorder="1" applyAlignment="1" applyProtection="1">
      <alignment horizontal="justify" wrapText="1"/>
    </xf>
    <xf numFmtId="0" fontId="13" fillId="24" borderId="47" xfId="43" applyFont="1" applyFill="1" applyBorder="1" applyAlignment="1">
      <alignment horizontal="centerContinuous" vertical="center"/>
    </xf>
    <xf numFmtId="0" fontId="3" fillId="24" borderId="12" xfId="43" applyFont="1" applyFill="1" applyBorder="1" applyAlignment="1">
      <alignment horizontal="centerContinuous" vertical="center"/>
    </xf>
    <xf numFmtId="0" fontId="3" fillId="24" borderId="32" xfId="43" applyFont="1" applyFill="1" applyBorder="1" applyAlignment="1">
      <alignment horizontal="centerContinuous" vertical="center"/>
    </xf>
    <xf numFmtId="0" fontId="20" fillId="24" borderId="48" xfId="43" applyFont="1" applyFill="1" applyBorder="1" applyAlignment="1" applyProtection="1">
      <alignment horizontal="centerContinuous" vertical="center" wrapText="1"/>
    </xf>
    <xf numFmtId="0" fontId="20" fillId="24" borderId="45" xfId="43" applyFont="1" applyFill="1" applyBorder="1" applyAlignment="1">
      <alignment horizontal="centerContinuous" vertical="center"/>
    </xf>
    <xf numFmtId="0" fontId="20" fillId="24" borderId="45" xfId="44" applyFont="1" applyFill="1" applyBorder="1" applyAlignment="1">
      <alignment horizontal="centerContinuous" vertical="center"/>
    </xf>
    <xf numFmtId="0" fontId="20" fillId="24" borderId="17" xfId="44" applyFont="1" applyFill="1" applyBorder="1" applyAlignment="1" applyProtection="1">
      <alignment horizontal="centerContinuous" vertical="center"/>
    </xf>
    <xf numFmtId="0" fontId="19" fillId="24" borderId="27" xfId="43" applyFont="1" applyFill="1" applyBorder="1" applyAlignment="1" applyProtection="1">
      <alignment horizontal="center"/>
    </xf>
    <xf numFmtId="0" fontId="19" fillId="24" borderId="35" xfId="43" applyFont="1" applyFill="1" applyBorder="1" applyAlignment="1" applyProtection="1">
      <alignment horizontal="center"/>
    </xf>
    <xf numFmtId="0" fontId="19" fillId="24" borderId="33" xfId="43" applyFont="1" applyFill="1" applyBorder="1" applyAlignment="1" applyProtection="1">
      <alignment horizontal="center"/>
    </xf>
    <xf numFmtId="0" fontId="19" fillId="24" borderId="27" xfId="44" applyFont="1" applyFill="1" applyBorder="1" applyAlignment="1" applyProtection="1">
      <alignment horizontal="center"/>
    </xf>
    <xf numFmtId="0" fontId="19" fillId="24" borderId="35" xfId="44" applyFont="1" applyFill="1" applyBorder="1" applyAlignment="1" applyProtection="1">
      <alignment horizontal="center"/>
    </xf>
    <xf numFmtId="0" fontId="19" fillId="24" borderId="33" xfId="44" applyFont="1" applyFill="1" applyBorder="1" applyAlignment="1" applyProtection="1">
      <alignment horizontal="center"/>
    </xf>
    <xf numFmtId="0" fontId="3" fillId="0" borderId="49" xfId="0" applyFont="1" applyFill="1" applyBorder="1" applyAlignment="1" applyProtection="1">
      <alignment horizontal="center"/>
    </xf>
    <xf numFmtId="0" fontId="3" fillId="0" borderId="50" xfId="0" applyFont="1" applyFill="1" applyBorder="1" applyAlignment="1" applyProtection="1">
      <alignment horizontal="left"/>
    </xf>
    <xf numFmtId="0" fontId="6" fillId="0" borderId="51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right" vertical="center"/>
    </xf>
    <xf numFmtId="0" fontId="3" fillId="0" borderId="0" xfId="46" applyFont="1" applyFill="1" applyBorder="1" applyAlignment="1" applyProtection="1">
      <alignment horizontal="center"/>
    </xf>
    <xf numFmtId="0" fontId="3" fillId="24" borderId="0" xfId="46" applyFont="1" applyFill="1" applyBorder="1"/>
    <xf numFmtId="0" fontId="23" fillId="0" borderId="52" xfId="0" applyFont="1" applyFill="1" applyBorder="1" applyAlignment="1" applyProtection="1">
      <alignment horizontal="center"/>
    </xf>
    <xf numFmtId="0" fontId="23" fillId="0" borderId="37" xfId="0" applyFont="1" applyFill="1" applyBorder="1" applyAlignment="1" applyProtection="1">
      <alignment horizontal="center"/>
    </xf>
    <xf numFmtId="0" fontId="23" fillId="0" borderId="53" xfId="0" applyFont="1" applyFill="1" applyBorder="1" applyAlignment="1" applyProtection="1">
      <alignment horizontal="center"/>
    </xf>
    <xf numFmtId="0" fontId="3" fillId="0" borderId="0" xfId="0" applyFont="1" applyAlignment="1">
      <alignment textRotation="255"/>
    </xf>
    <xf numFmtId="0" fontId="13" fillId="0" borderId="54" xfId="0" applyFont="1" applyFill="1" applyBorder="1" applyAlignment="1" applyProtection="1">
      <alignment horizontal="right"/>
    </xf>
    <xf numFmtId="0" fontId="6" fillId="0" borderId="55" xfId="46" applyFont="1" applyFill="1" applyBorder="1" applyAlignment="1" applyProtection="1">
      <alignment horizontal="center" vertical="center"/>
    </xf>
    <xf numFmtId="0" fontId="6" fillId="0" borderId="55" xfId="46" applyFont="1" applyFill="1" applyBorder="1" applyAlignment="1" applyProtection="1">
      <alignment vertical="center"/>
    </xf>
    <xf numFmtId="0" fontId="33" fillId="0" borderId="31" xfId="43" applyFont="1" applyFill="1" applyBorder="1" applyAlignment="1" applyProtection="1">
      <alignment horizontal="center"/>
    </xf>
    <xf numFmtId="0" fontId="33" fillId="0" borderId="0" xfId="0" applyFont="1" applyAlignment="1">
      <alignment horizontal="center"/>
    </xf>
    <xf numFmtId="0" fontId="33" fillId="0" borderId="0" xfId="43" applyFont="1" applyAlignment="1">
      <alignment horizontal="center"/>
    </xf>
    <xf numFmtId="0" fontId="23" fillId="0" borderId="56" xfId="0" applyFont="1" applyFill="1" applyBorder="1" applyAlignment="1" applyProtection="1">
      <alignment horizontal="center"/>
    </xf>
    <xf numFmtId="0" fontId="23" fillId="0" borderId="57" xfId="0" applyFont="1" applyFill="1" applyBorder="1" applyAlignment="1" applyProtection="1">
      <alignment horizontal="center"/>
    </xf>
    <xf numFmtId="0" fontId="23" fillId="0" borderId="58" xfId="0" applyFont="1" applyFill="1" applyBorder="1" applyAlignment="1" applyProtection="1">
      <alignment horizontal="center"/>
    </xf>
    <xf numFmtId="0" fontId="14" fillId="0" borderId="42" xfId="0" applyFont="1" applyFill="1" applyBorder="1" applyAlignment="1" applyProtection="1">
      <alignment wrapText="1"/>
    </xf>
    <xf numFmtId="0" fontId="14" fillId="0" borderId="50" xfId="0" applyFont="1" applyFill="1" applyBorder="1" applyAlignment="1" applyProtection="1">
      <alignment horizontal="justify" wrapText="1"/>
    </xf>
    <xf numFmtId="0" fontId="3" fillId="0" borderId="59" xfId="0" applyFont="1" applyFill="1" applyBorder="1" applyAlignment="1" applyProtection="1">
      <alignment horizontal="center"/>
    </xf>
    <xf numFmtId="0" fontId="3" fillId="0" borderId="37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7" xfId="0" applyFont="1" applyBorder="1" applyAlignment="1">
      <alignment horizontal="center" wrapText="1"/>
    </xf>
    <xf numFmtId="0" fontId="3" fillId="0" borderId="37" xfId="0" applyFont="1" applyBorder="1"/>
    <xf numFmtId="0" fontId="10" fillId="0" borderId="37" xfId="0" applyFont="1" applyFill="1" applyBorder="1" applyAlignment="1" applyProtection="1">
      <alignment horizontal="center" vertical="center"/>
    </xf>
    <xf numFmtId="0" fontId="13" fillId="0" borderId="37" xfId="0" applyFont="1" applyFill="1" applyBorder="1" applyAlignment="1" applyProtection="1">
      <alignment horizontal="center" vertical="center"/>
    </xf>
    <xf numFmtId="0" fontId="13" fillId="0" borderId="37" xfId="0" applyFont="1" applyFill="1" applyBorder="1" applyAlignment="1" applyProtection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wrapText="1"/>
    </xf>
    <xf numFmtId="0" fontId="11" fillId="0" borderId="37" xfId="0" applyFont="1" applyFill="1" applyBorder="1" applyAlignment="1" applyProtection="1">
      <alignment horizontal="center"/>
    </xf>
    <xf numFmtId="0" fontId="13" fillId="0" borderId="52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wrapText="1"/>
    </xf>
    <xf numFmtId="0" fontId="10" fillId="0" borderId="37" xfId="0" applyFont="1" applyBorder="1" applyAlignment="1">
      <alignment horizontal="center"/>
    </xf>
    <xf numFmtId="0" fontId="10" fillId="0" borderId="37" xfId="0" applyFont="1" applyBorder="1" applyAlignment="1">
      <alignment horizontal="center" wrapText="1"/>
    </xf>
    <xf numFmtId="0" fontId="3" fillId="0" borderId="60" xfId="0" applyFont="1" applyFill="1" applyBorder="1" applyAlignment="1">
      <alignment horizontal="center"/>
    </xf>
    <xf numFmtId="0" fontId="11" fillId="0" borderId="37" xfId="0" applyFont="1" applyBorder="1"/>
    <xf numFmtId="0" fontId="11" fillId="0" borderId="0" xfId="0" applyFont="1"/>
    <xf numFmtId="0" fontId="10" fillId="0" borderId="3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2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37" xfId="0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horizontal="center"/>
    </xf>
    <xf numFmtId="0" fontId="35" fillId="0" borderId="0" xfId="0" applyFont="1"/>
    <xf numFmtId="0" fontId="14" fillId="0" borderId="50" xfId="0" applyFont="1" applyFill="1" applyBorder="1" applyAlignment="1" applyProtection="1">
      <alignment horizontal="left"/>
    </xf>
    <xf numFmtId="0" fontId="14" fillId="0" borderId="61" xfId="0" applyFont="1" applyFill="1" applyBorder="1" applyAlignment="1" applyProtection="1">
      <alignment horizontal="left"/>
    </xf>
    <xf numFmtId="3" fontId="13" fillId="0" borderId="62" xfId="0" applyNumberFormat="1" applyFont="1" applyBorder="1" applyAlignment="1">
      <alignment horizontal="center"/>
    </xf>
    <xf numFmtId="3" fontId="13" fillId="0" borderId="63" xfId="0" applyNumberFormat="1" applyFont="1" applyBorder="1" applyAlignment="1">
      <alignment horizontal="center"/>
    </xf>
    <xf numFmtId="3" fontId="3" fillId="24" borderId="37" xfId="0" applyNumberFormat="1" applyFont="1" applyFill="1" applyBorder="1" applyAlignment="1">
      <alignment horizontal="center"/>
    </xf>
    <xf numFmtId="3" fontId="3" fillId="24" borderId="53" xfId="0" applyNumberFormat="1" applyFont="1" applyFill="1" applyBorder="1" applyAlignment="1">
      <alignment horizontal="center"/>
    </xf>
    <xf numFmtId="0" fontId="13" fillId="0" borderId="59" xfId="0" applyFont="1" applyFill="1" applyBorder="1" applyAlignment="1" applyProtection="1">
      <alignment horizontal="center"/>
    </xf>
    <xf numFmtId="0" fontId="13" fillId="0" borderId="64" xfId="0" applyFont="1" applyFill="1" applyBorder="1" applyAlignment="1" applyProtection="1">
      <alignment horizontal="center"/>
    </xf>
    <xf numFmtId="0" fontId="13" fillId="0" borderId="65" xfId="0" applyFont="1" applyFill="1" applyBorder="1" applyAlignment="1" applyProtection="1">
      <alignment horizontal="center"/>
    </xf>
    <xf numFmtId="3" fontId="3" fillId="0" borderId="66" xfId="0" applyNumberFormat="1" applyFont="1" applyFill="1" applyBorder="1" applyProtection="1">
      <protection locked="0"/>
    </xf>
    <xf numFmtId="3" fontId="3" fillId="0" borderId="67" xfId="0" applyNumberFormat="1" applyFont="1" applyFill="1" applyBorder="1" applyProtection="1">
      <protection locked="0"/>
    </xf>
    <xf numFmtId="4" fontId="3" fillId="0" borderId="66" xfId="0" applyNumberFormat="1" applyFont="1" applyFill="1" applyBorder="1" applyProtection="1">
      <protection locked="0"/>
    </xf>
    <xf numFmtId="3" fontId="3" fillId="0" borderId="68" xfId="0" applyNumberFormat="1" applyFont="1" applyFill="1" applyBorder="1" applyProtection="1">
      <protection locked="0"/>
    </xf>
    <xf numFmtId="3" fontId="15" fillId="0" borderId="69" xfId="0" applyNumberFormat="1" applyFont="1" applyFill="1" applyBorder="1" applyProtection="1">
      <protection locked="0"/>
    </xf>
    <xf numFmtId="3" fontId="15" fillId="0" borderId="70" xfId="0" applyNumberFormat="1" applyFont="1" applyFill="1" applyBorder="1" applyProtection="1">
      <protection locked="0"/>
    </xf>
    <xf numFmtId="3" fontId="15" fillId="0" borderId="71" xfId="0" applyNumberFormat="1" applyFont="1" applyFill="1" applyBorder="1" applyProtection="1">
      <protection locked="0"/>
    </xf>
    <xf numFmtId="3" fontId="15" fillId="0" borderId="72" xfId="0" applyNumberFormat="1" applyFont="1" applyFill="1" applyBorder="1" applyProtection="1">
      <protection locked="0"/>
    </xf>
    <xf numFmtId="0" fontId="14" fillId="0" borderId="20" xfId="0" applyFont="1" applyFill="1" applyBorder="1" applyAlignment="1" applyProtection="1">
      <alignment horizontal="justify"/>
    </xf>
    <xf numFmtId="0" fontId="13" fillId="0" borderId="73" xfId="0" applyFont="1" applyBorder="1" applyAlignment="1">
      <alignment horizontal="center" vertical="center" wrapText="1"/>
    </xf>
    <xf numFmtId="0" fontId="13" fillId="0" borderId="74" xfId="0" applyFont="1" applyBorder="1" applyAlignment="1">
      <alignment horizontal="center" vertical="center" wrapText="1"/>
    </xf>
    <xf numFmtId="0" fontId="13" fillId="0" borderId="75" xfId="0" applyFont="1" applyBorder="1" applyAlignment="1">
      <alignment horizontal="center" vertical="center" wrapText="1"/>
    </xf>
    <xf numFmtId="0" fontId="13" fillId="0" borderId="76" xfId="0" applyFont="1" applyFill="1" applyBorder="1" applyAlignment="1" applyProtection="1">
      <alignment horizontal="right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77" xfId="0" applyFont="1" applyFill="1" applyBorder="1" applyAlignment="1" applyProtection="1">
      <alignment horizontal="center"/>
    </xf>
    <xf numFmtId="3" fontId="3" fillId="0" borderId="20" xfId="43" applyNumberFormat="1" applyFont="1" applyFill="1" applyBorder="1" applyProtection="1">
      <protection locked="0"/>
    </xf>
    <xf numFmtId="3" fontId="3" fillId="0" borderId="78" xfId="43" applyNumberFormat="1" applyFont="1" applyFill="1" applyBorder="1" applyProtection="1">
      <protection locked="0"/>
    </xf>
    <xf numFmtId="3" fontId="3" fillId="0" borderId="66" xfId="43" applyNumberFormat="1" applyFont="1" applyFill="1" applyBorder="1" applyProtection="1">
      <protection locked="0"/>
    </xf>
    <xf numFmtId="3" fontId="3" fillId="0" borderId="20" xfId="44" applyNumberFormat="1" applyFont="1" applyFill="1" applyBorder="1" applyProtection="1">
      <protection locked="0"/>
    </xf>
    <xf numFmtId="3" fontId="3" fillId="0" borderId="78" xfId="44" applyNumberFormat="1" applyFont="1" applyFill="1" applyBorder="1" applyProtection="1">
      <protection locked="0"/>
    </xf>
    <xf numFmtId="3" fontId="3" fillId="0" borderId="66" xfId="44" applyNumberFormat="1" applyFont="1" applyFill="1" applyBorder="1" applyProtection="1">
      <protection locked="0"/>
    </xf>
    <xf numFmtId="0" fontId="3" fillId="0" borderId="79" xfId="0" applyFont="1" applyFill="1" applyBorder="1" applyAlignment="1" applyProtection="1">
      <alignment horizontal="center"/>
    </xf>
    <xf numFmtId="3" fontId="3" fillId="0" borderId="49" xfId="43" applyNumberFormat="1" applyFont="1" applyFill="1" applyBorder="1" applyProtection="1">
      <protection locked="0"/>
    </xf>
    <xf numFmtId="3" fontId="3" fillId="0" borderId="80" xfId="43" applyNumberFormat="1" applyFont="1" applyFill="1" applyBorder="1" applyProtection="1">
      <protection locked="0"/>
    </xf>
    <xf numFmtId="3" fontId="3" fillId="0" borderId="81" xfId="43" applyNumberFormat="1" applyFont="1" applyFill="1" applyBorder="1" applyProtection="1">
      <protection locked="0"/>
    </xf>
    <xf numFmtId="3" fontId="3" fillId="0" borderId="66" xfId="45" applyNumberFormat="1" applyFont="1" applyFill="1" applyBorder="1" applyProtection="1">
      <protection locked="0"/>
    </xf>
    <xf numFmtId="3" fontId="3" fillId="0" borderId="49" xfId="45" applyNumberFormat="1" applyFont="1" applyFill="1" applyBorder="1" applyProtection="1">
      <protection locked="0"/>
    </xf>
    <xf numFmtId="3" fontId="3" fillId="0" borderId="78" xfId="45" applyNumberFormat="1" applyFont="1" applyFill="1" applyBorder="1" applyProtection="1">
      <protection locked="0"/>
    </xf>
    <xf numFmtId="3" fontId="3" fillId="0" borderId="59" xfId="45" applyNumberFormat="1" applyFont="1" applyFill="1" applyBorder="1" applyProtection="1">
      <protection locked="0"/>
    </xf>
    <xf numFmtId="3" fontId="3" fillId="0" borderId="80" xfId="45" applyNumberFormat="1" applyFont="1" applyFill="1" applyBorder="1" applyProtection="1">
      <protection locked="0"/>
    </xf>
    <xf numFmtId="3" fontId="3" fillId="0" borderId="19" xfId="45" applyNumberFormat="1" applyFont="1" applyFill="1" applyBorder="1" applyProtection="1">
      <protection locked="0"/>
    </xf>
    <xf numFmtId="3" fontId="3" fillId="0" borderId="82" xfId="45" applyNumberFormat="1" applyFont="1" applyFill="1" applyBorder="1" applyProtection="1">
      <protection locked="0"/>
    </xf>
    <xf numFmtId="0" fontId="19" fillId="0" borderId="33" xfId="0" applyFont="1" applyFill="1" applyBorder="1" applyAlignment="1" applyProtection="1">
      <alignment horizontal="center"/>
    </xf>
    <xf numFmtId="0" fontId="19" fillId="0" borderId="34" xfId="0" applyFont="1" applyFill="1" applyBorder="1" applyAlignment="1" applyProtection="1">
      <alignment horizontal="center"/>
    </xf>
    <xf numFmtId="0" fontId="37" fillId="0" borderId="33" xfId="0" applyFont="1" applyFill="1" applyBorder="1"/>
    <xf numFmtId="0" fontId="24" fillId="0" borderId="83" xfId="0" applyFont="1" applyFill="1" applyBorder="1" applyAlignment="1" applyProtection="1">
      <alignment horizontal="center" textRotation="255" wrapText="1"/>
    </xf>
    <xf numFmtId="0" fontId="24" fillId="0" borderId="84" xfId="0" applyFont="1" applyFill="1" applyBorder="1" applyAlignment="1" applyProtection="1">
      <alignment horizontal="center" textRotation="255" wrapText="1"/>
    </xf>
    <xf numFmtId="3" fontId="3" fillId="0" borderId="80" xfId="0" applyNumberFormat="1" applyFont="1" applyBorder="1" applyAlignment="1" applyProtection="1">
      <protection locked="0"/>
    </xf>
    <xf numFmtId="3" fontId="3" fillId="0" borderId="80" xfId="0" applyNumberFormat="1" applyFont="1" applyFill="1" applyBorder="1" applyAlignment="1" applyProtection="1">
      <protection locked="0"/>
    </xf>
    <xf numFmtId="3" fontId="3" fillId="0" borderId="49" xfId="0" applyNumberFormat="1" applyFont="1" applyFill="1" applyBorder="1" applyAlignment="1" applyProtection="1">
      <protection locked="0"/>
    </xf>
    <xf numFmtId="3" fontId="3" fillId="0" borderId="66" xfId="46" applyNumberFormat="1" applyFont="1" applyFill="1" applyBorder="1" applyProtection="1">
      <protection locked="0"/>
    </xf>
    <xf numFmtId="3" fontId="3" fillId="0" borderId="49" xfId="46" applyNumberFormat="1" applyFont="1" applyFill="1" applyBorder="1" applyProtection="1">
      <protection locked="0"/>
    </xf>
    <xf numFmtId="3" fontId="3" fillId="0" borderId="78" xfId="46" applyNumberFormat="1" applyFont="1" applyFill="1" applyBorder="1" applyProtection="1">
      <protection locked="0"/>
    </xf>
    <xf numFmtId="3" fontId="3" fillId="0" borderId="59" xfId="46" applyNumberFormat="1" applyFont="1" applyFill="1" applyBorder="1" applyProtection="1">
      <protection locked="0"/>
    </xf>
    <xf numFmtId="3" fontId="3" fillId="0" borderId="80" xfId="46" applyNumberFormat="1" applyFont="1" applyFill="1" applyBorder="1" applyProtection="1">
      <protection locked="0"/>
    </xf>
    <xf numFmtId="3" fontId="3" fillId="0" borderId="79" xfId="46" applyNumberFormat="1" applyFont="1" applyFill="1" applyBorder="1" applyProtection="1">
      <protection locked="0"/>
    </xf>
    <xf numFmtId="0" fontId="13" fillId="0" borderId="11" xfId="47" applyFont="1" applyFill="1" applyBorder="1" applyAlignment="1">
      <alignment horizontal="center"/>
    </xf>
    <xf numFmtId="0" fontId="6" fillId="0" borderId="85" xfId="0" applyFont="1" applyFill="1" applyBorder="1" applyAlignment="1" applyProtection="1">
      <alignment horizontal="centerContinuous" vertical="center"/>
    </xf>
    <xf numFmtId="0" fontId="6" fillId="0" borderId="30" xfId="0" applyFont="1" applyFill="1" applyBorder="1" applyAlignment="1" applyProtection="1">
      <alignment horizontal="centerContinuous" vertical="center" wrapText="1"/>
    </xf>
    <xf numFmtId="0" fontId="6" fillId="0" borderId="44" xfId="0" applyFont="1" applyFill="1" applyBorder="1" applyAlignment="1">
      <alignment horizontal="centerContinuous" vertical="center" wrapText="1"/>
    </xf>
    <xf numFmtId="0" fontId="38" fillId="0" borderId="27" xfId="0" applyFont="1" applyFill="1" applyBorder="1" applyAlignment="1" applyProtection="1">
      <alignment horizontal="centerContinuous"/>
    </xf>
    <xf numFmtId="0" fontId="38" fillId="0" borderId="34" xfId="0" applyFont="1" applyFill="1" applyBorder="1" applyProtection="1"/>
    <xf numFmtId="0" fontId="38" fillId="0" borderId="33" xfId="0" applyFont="1" applyFill="1" applyBorder="1" applyAlignment="1" applyProtection="1">
      <alignment horizontal="center"/>
    </xf>
    <xf numFmtId="0" fontId="38" fillId="0" borderId="34" xfId="0" applyFont="1" applyFill="1" applyBorder="1" applyAlignment="1" applyProtection="1">
      <alignment horizontal="center"/>
    </xf>
    <xf numFmtId="0" fontId="38" fillId="0" borderId="35" xfId="0" applyFont="1" applyFill="1" applyBorder="1" applyAlignment="1" applyProtection="1">
      <alignment horizontal="center"/>
    </xf>
    <xf numFmtId="0" fontId="38" fillId="0" borderId="86" xfId="0" applyFont="1" applyFill="1" applyBorder="1" applyAlignment="1" applyProtection="1">
      <alignment horizontal="center"/>
    </xf>
    <xf numFmtId="0" fontId="38" fillId="0" borderId="0" xfId="0" applyFont="1"/>
    <xf numFmtId="0" fontId="3" fillId="0" borderId="36" xfId="0" applyFont="1" applyBorder="1"/>
    <xf numFmtId="0" fontId="3" fillId="0" borderId="38" xfId="0" applyFont="1" applyBorder="1"/>
    <xf numFmtId="3" fontId="3" fillId="0" borderId="87" xfId="48" applyNumberFormat="1" applyFont="1" applyFill="1" applyBorder="1" applyProtection="1">
      <protection locked="0"/>
    </xf>
    <xf numFmtId="3" fontId="3" fillId="0" borderId="79" xfId="48" applyNumberFormat="1" applyFont="1" applyFill="1" applyBorder="1" applyProtection="1">
      <protection locked="0"/>
    </xf>
    <xf numFmtId="3" fontId="3" fillId="0" borderId="81" xfId="48" applyNumberFormat="1" applyFont="1" applyFill="1" applyBorder="1" applyProtection="1">
      <protection locked="0"/>
    </xf>
    <xf numFmtId="3" fontId="3" fillId="0" borderId="77" xfId="48" applyNumberFormat="1" applyFont="1" applyFill="1" applyBorder="1" applyProtection="1">
      <protection locked="0"/>
    </xf>
    <xf numFmtId="0" fontId="18" fillId="0" borderId="88" xfId="48" applyFont="1" applyFill="1" applyBorder="1" applyAlignment="1" applyProtection="1">
      <alignment horizontal="centerContinuous" vertical="center"/>
    </xf>
    <xf numFmtId="0" fontId="10" fillId="0" borderId="10" xfId="47" applyFont="1" applyFill="1" applyBorder="1" applyAlignment="1">
      <alignment horizontal="centerContinuous"/>
    </xf>
    <xf numFmtId="0" fontId="10" fillId="0" borderId="89" xfId="46" applyFont="1" applyFill="1" applyBorder="1" applyAlignment="1" applyProtection="1">
      <alignment horizontal="center" vertical="center"/>
    </xf>
    <xf numFmtId="0" fontId="10" fillId="0" borderId="89" xfId="45" applyFont="1" applyFill="1" applyBorder="1" applyAlignment="1" applyProtection="1">
      <alignment horizontal="center" vertical="center"/>
    </xf>
    <xf numFmtId="0" fontId="10" fillId="0" borderId="89" xfId="44" applyFont="1" applyFill="1" applyBorder="1" applyAlignment="1" applyProtection="1">
      <alignment horizontal="center" vertical="center"/>
    </xf>
    <xf numFmtId="0" fontId="10" fillId="0" borderId="89" xfId="43" applyFont="1" applyFill="1" applyBorder="1" applyAlignment="1" applyProtection="1">
      <alignment horizontal="center" vertical="center"/>
    </xf>
    <xf numFmtId="0" fontId="10" fillId="0" borderId="23" xfId="43" applyFont="1" applyFill="1" applyBorder="1" applyAlignment="1" applyProtection="1">
      <alignment horizontal="center" vertical="center"/>
    </xf>
    <xf numFmtId="0" fontId="11" fillId="0" borderId="16" xfId="43" applyFont="1" applyFill="1" applyBorder="1" applyAlignment="1">
      <alignment horizontal="center"/>
    </xf>
    <xf numFmtId="0" fontId="11" fillId="0" borderId="90" xfId="0" applyFont="1" applyFill="1" applyBorder="1" applyAlignment="1" applyProtection="1">
      <alignment horizontal="center"/>
    </xf>
    <xf numFmtId="0" fontId="11" fillId="0" borderId="91" xfId="0" applyFont="1" applyFill="1" applyBorder="1" applyAlignment="1" applyProtection="1">
      <alignment horizontal="center"/>
    </xf>
    <xf numFmtId="0" fontId="38" fillId="0" borderId="27" xfId="48" applyFont="1" applyFill="1" applyBorder="1" applyAlignment="1">
      <alignment horizontal="centerContinuous"/>
    </xf>
    <xf numFmtId="0" fontId="38" fillId="0" borderId="92" xfId="48" applyFont="1" applyFill="1" applyBorder="1" applyAlignment="1" applyProtection="1">
      <alignment horizontal="center"/>
    </xf>
    <xf numFmtId="0" fontId="38" fillId="0" borderId="28" xfId="48" applyFont="1" applyFill="1" applyBorder="1" applyAlignment="1" applyProtection="1">
      <alignment horizontal="center"/>
    </xf>
    <xf numFmtId="0" fontId="38" fillId="0" borderId="0" xfId="48" applyFont="1"/>
    <xf numFmtId="0" fontId="38" fillId="0" borderId="13" xfId="0" applyFont="1" applyFill="1" applyBorder="1" applyAlignment="1">
      <alignment horizontal="centerContinuous"/>
    </xf>
    <xf numFmtId="0" fontId="38" fillId="0" borderId="16" xfId="0" applyFont="1" applyFill="1" applyBorder="1" applyAlignment="1">
      <alignment horizontal="center"/>
    </xf>
    <xf numFmtId="0" fontId="31" fillId="0" borderId="33" xfId="0" applyFont="1" applyFill="1" applyBorder="1" applyAlignment="1" applyProtection="1">
      <alignment horizontal="center"/>
    </xf>
    <xf numFmtId="0" fontId="31" fillId="0" borderId="93" xfId="0" applyFont="1" applyFill="1" applyBorder="1" applyAlignment="1" applyProtection="1">
      <alignment horizontal="center"/>
    </xf>
    <xf numFmtId="0" fontId="10" fillId="0" borderId="22" xfId="0" applyFont="1" applyFill="1" applyBorder="1" applyAlignment="1">
      <alignment horizontal="centerContinuous"/>
    </xf>
    <xf numFmtId="0" fontId="13" fillId="0" borderId="94" xfId="0" applyFont="1" applyFill="1" applyBorder="1" applyAlignment="1">
      <alignment horizontal="center"/>
    </xf>
    <xf numFmtId="0" fontId="6" fillId="0" borderId="95" xfId="0" applyFont="1" applyFill="1" applyBorder="1" applyAlignment="1" applyProtection="1">
      <alignment horizontal="center" vertical="center"/>
    </xf>
    <xf numFmtId="0" fontId="13" fillId="0" borderId="96" xfId="0" applyFont="1" applyFill="1" applyBorder="1" applyAlignment="1" applyProtection="1">
      <alignment horizontal="centerContinuous" vertical="center" wrapText="1"/>
    </xf>
    <xf numFmtId="0" fontId="2" fillId="0" borderId="97" xfId="48" applyFont="1" applyBorder="1" applyAlignment="1" applyProtection="1">
      <alignment horizontal="left" vertical="top"/>
    </xf>
    <xf numFmtId="0" fontId="13" fillId="0" borderId="54" xfId="43" applyFont="1" applyBorder="1" applyAlignment="1">
      <alignment horizontal="right"/>
    </xf>
    <xf numFmtId="0" fontId="6" fillId="0" borderId="76" xfId="0" applyFont="1" applyFill="1" applyBorder="1" applyAlignment="1" applyProtection="1">
      <alignment horizontal="right" vertical="center"/>
    </xf>
    <xf numFmtId="0" fontId="13" fillId="0" borderId="69" xfId="0" applyFont="1" applyFill="1" applyBorder="1" applyAlignment="1">
      <alignment horizontal="centerContinuous" vertical="center"/>
    </xf>
    <xf numFmtId="0" fontId="19" fillId="0" borderId="35" xfId="0" applyFont="1" applyFill="1" applyBorder="1" applyAlignment="1" applyProtection="1">
      <alignment horizontal="center"/>
    </xf>
    <xf numFmtId="0" fontId="3" fillId="0" borderId="11" xfId="48" applyFont="1" applyBorder="1" applyAlignment="1">
      <alignment horizontal="center"/>
    </xf>
    <xf numFmtId="0" fontId="13" fillId="0" borderId="36" xfId="48" applyFont="1" applyBorder="1" applyAlignment="1">
      <alignment horizontal="centerContinuous" vertical="center"/>
    </xf>
    <xf numFmtId="0" fontId="13" fillId="0" borderId="38" xfId="48" applyFont="1" applyBorder="1" applyAlignment="1">
      <alignment horizontal="centerContinuous" vertical="center"/>
    </xf>
    <xf numFmtId="0" fontId="6" fillId="0" borderId="36" xfId="43" applyFont="1" applyFill="1" applyBorder="1" applyAlignment="1">
      <alignment horizontal="centerContinuous" vertical="center"/>
    </xf>
    <xf numFmtId="0" fontId="21" fillId="0" borderId="13" xfId="0" applyFont="1" applyFill="1" applyBorder="1" applyAlignment="1" applyProtection="1">
      <alignment horizontal="left" vertical="center" wrapText="1"/>
    </xf>
    <xf numFmtId="0" fontId="3" fillId="0" borderId="97" xfId="0" applyFont="1" applyFill="1" applyBorder="1" applyAlignment="1">
      <alignment horizontal="centerContinuous"/>
    </xf>
    <xf numFmtId="0" fontId="21" fillId="0" borderId="94" xfId="0" applyFont="1" applyFill="1" applyBorder="1" applyAlignment="1" applyProtection="1">
      <alignment horizontal="centerContinuous" vertical="center" wrapText="1"/>
    </xf>
    <xf numFmtId="0" fontId="13" fillId="0" borderId="28" xfId="0" applyFont="1" applyFill="1" applyBorder="1" applyAlignment="1" applyProtection="1">
      <alignment horizontal="center" vertical="center" wrapText="1"/>
    </xf>
    <xf numFmtId="0" fontId="21" fillId="0" borderId="89" xfId="0" applyFont="1" applyFill="1" applyBorder="1" applyAlignment="1" applyProtection="1">
      <alignment horizontal="centerContinuous" vertical="center" wrapText="1"/>
    </xf>
    <xf numFmtId="0" fontId="13" fillId="0" borderId="45" xfId="0" applyFont="1" applyFill="1" applyBorder="1" applyAlignment="1">
      <alignment horizontal="centerContinuous" vertical="center"/>
    </xf>
    <xf numFmtId="0" fontId="21" fillId="0" borderId="98" xfId="0" applyFont="1" applyFill="1" applyBorder="1" applyAlignment="1">
      <alignment horizontal="center" vertical="center"/>
    </xf>
    <xf numFmtId="0" fontId="13" fillId="0" borderId="93" xfId="0" applyFont="1" applyFill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left" vertical="top"/>
    </xf>
    <xf numFmtId="0" fontId="26" fillId="0" borderId="0" xfId="0" applyFont="1" applyAlignment="1">
      <alignment horizontal="right" vertical="top"/>
    </xf>
    <xf numFmtId="0" fontId="6" fillId="0" borderId="36" xfId="0" applyFont="1" applyFill="1" applyBorder="1" applyAlignment="1" applyProtection="1">
      <alignment horizontal="centerContinuous" vertical="center"/>
    </xf>
    <xf numFmtId="0" fontId="22" fillId="0" borderId="0" xfId="0" applyFont="1" applyAlignment="1">
      <alignment horizontal="center"/>
    </xf>
    <xf numFmtId="0" fontId="7" fillId="0" borderId="0" xfId="0" applyFont="1" applyBorder="1" applyAlignment="1" applyProtection="1">
      <alignment vertical="top" wrapText="1"/>
    </xf>
    <xf numFmtId="0" fontId="27" fillId="0" borderId="0" xfId="0" applyFont="1" applyBorder="1" applyAlignment="1">
      <alignment vertical="center" wrapText="1"/>
    </xf>
    <xf numFmtId="0" fontId="32" fillId="0" borderId="0" xfId="0" applyFont="1"/>
    <xf numFmtId="0" fontId="3" fillId="0" borderId="37" xfId="0" applyFont="1" applyFill="1" applyBorder="1" applyAlignment="1" applyProtection="1">
      <alignment horizontal="center"/>
    </xf>
    <xf numFmtId="0" fontId="22" fillId="0" borderId="0" xfId="0" applyFont="1" applyAlignment="1">
      <alignment horizontal="left"/>
    </xf>
    <xf numFmtId="38" fontId="14" fillId="0" borderId="52" xfId="31" applyNumberFormat="1" applyFont="1" applyBorder="1"/>
    <xf numFmtId="38" fontId="14" fillId="0" borderId="37" xfId="31" applyNumberFormat="1" applyFont="1" applyBorder="1"/>
    <xf numFmtId="38" fontId="14" fillId="0" borderId="64" xfId="31" applyNumberFormat="1" applyFont="1" applyBorder="1"/>
    <xf numFmtId="0" fontId="14" fillId="0" borderId="37" xfId="0" applyFont="1" applyBorder="1" applyAlignment="1">
      <alignment horizontal="center"/>
    </xf>
    <xf numFmtId="0" fontId="14" fillId="0" borderId="52" xfId="0" applyFont="1" applyFill="1" applyBorder="1" applyAlignment="1" applyProtection="1">
      <alignment horizontal="center"/>
    </xf>
    <xf numFmtId="3" fontId="3" fillId="0" borderId="66" xfId="0" applyNumberFormat="1" applyFont="1" applyFill="1" applyBorder="1" applyAlignment="1" applyProtection="1">
      <protection locked="0"/>
    </xf>
    <xf numFmtId="3" fontId="3" fillId="24" borderId="66" xfId="0" applyNumberFormat="1" applyFont="1" applyFill="1" applyBorder="1" applyAlignment="1" applyProtection="1">
      <protection locked="0"/>
    </xf>
    <xf numFmtId="3" fontId="3" fillId="24" borderId="49" xfId="0" applyNumberFormat="1" applyFont="1" applyFill="1" applyBorder="1" applyAlignment="1" applyProtection="1">
      <protection locked="0"/>
    </xf>
    <xf numFmtId="0" fontId="39" fillId="0" borderId="97" xfId="0" applyFont="1" applyBorder="1" applyAlignment="1">
      <alignment horizontal="right" vertical="center" wrapText="1"/>
    </xf>
    <xf numFmtId="3" fontId="3" fillId="0" borderId="18" xfId="47" applyNumberFormat="1" applyFont="1" applyFill="1" applyBorder="1" applyAlignment="1" applyProtection="1">
      <protection locked="0"/>
    </xf>
    <xf numFmtId="3" fontId="3" fillId="0" borderId="99" xfId="47" applyNumberFormat="1" applyFont="1" applyFill="1" applyBorder="1" applyAlignment="1" applyProtection="1">
      <protection locked="0"/>
    </xf>
    <xf numFmtId="3" fontId="3" fillId="0" borderId="79" xfId="47" applyNumberFormat="1" applyFont="1" applyFill="1" applyBorder="1" applyAlignment="1" applyProtection="1">
      <protection locked="0"/>
    </xf>
    <xf numFmtId="3" fontId="3" fillId="0" borderId="100" xfId="47" applyNumberFormat="1" applyFont="1" applyFill="1" applyBorder="1" applyAlignment="1" applyProtection="1">
      <protection locked="0"/>
    </xf>
    <xf numFmtId="3" fontId="3" fillId="0" borderId="19" xfId="47" applyNumberFormat="1" applyFont="1" applyFill="1" applyBorder="1" applyAlignment="1" applyProtection="1">
      <protection locked="0"/>
    </xf>
    <xf numFmtId="3" fontId="3" fillId="0" borderId="66" xfId="47" applyNumberFormat="1" applyFont="1" applyFill="1" applyBorder="1" applyAlignment="1" applyProtection="1">
      <protection locked="0"/>
    </xf>
    <xf numFmtId="3" fontId="3" fillId="0" borderId="59" xfId="47" applyNumberFormat="1" applyFont="1" applyFill="1" applyBorder="1" applyAlignment="1" applyProtection="1">
      <protection locked="0"/>
    </xf>
    <xf numFmtId="3" fontId="3" fillId="0" borderId="49" xfId="47" applyNumberFormat="1" applyFont="1" applyFill="1" applyBorder="1" applyAlignment="1" applyProtection="1">
      <protection locked="0"/>
    </xf>
    <xf numFmtId="3" fontId="3" fillId="0" borderId="80" xfId="47" applyNumberFormat="1" applyFont="1" applyFill="1" applyBorder="1" applyAlignment="1" applyProtection="1">
      <protection locked="0"/>
    </xf>
    <xf numFmtId="3" fontId="3" fillId="0" borderId="82" xfId="47" applyNumberFormat="1" applyFont="1" applyFill="1" applyBorder="1" applyAlignment="1" applyProtection="1">
      <protection locked="0"/>
    </xf>
    <xf numFmtId="3" fontId="3" fillId="24" borderId="37" xfId="0" applyNumberFormat="1" applyFont="1" applyFill="1" applyBorder="1" applyAlignment="1"/>
    <xf numFmtId="3" fontId="3" fillId="0" borderId="37" xfId="0" applyNumberFormat="1" applyFont="1" applyFill="1" applyBorder="1" applyAlignment="1"/>
    <xf numFmtId="40" fontId="14" fillId="0" borderId="37" xfId="31" applyFont="1" applyBorder="1" applyAlignment="1"/>
    <xf numFmtId="38" fontId="14" fillId="0" borderId="37" xfId="31" applyNumberFormat="1" applyFont="1" applyBorder="1" applyAlignment="1"/>
    <xf numFmtId="4" fontId="14" fillId="0" borderId="37" xfId="0" applyNumberFormat="1" applyFont="1" applyBorder="1" applyAlignment="1"/>
    <xf numFmtId="10" fontId="14" fillId="0" borderId="37" xfId="51" applyNumberFormat="1" applyFont="1" applyBorder="1" applyAlignment="1"/>
    <xf numFmtId="0" fontId="14" fillId="0" borderId="10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Border="1" applyAlignment="1" applyProtection="1">
      <alignment horizontal="left" vertical="top" wrapText="1"/>
    </xf>
    <xf numFmtId="181" fontId="40" fillId="0" borderId="0" xfId="41" applyAlignment="1">
      <alignment vertical="center"/>
    </xf>
    <xf numFmtId="181" fontId="41" fillId="0" borderId="0" xfId="41" applyFont="1" applyAlignment="1">
      <alignment vertical="center"/>
    </xf>
    <xf numFmtId="181" fontId="40" fillId="0" borderId="0" xfId="41" applyFill="1" applyAlignment="1">
      <alignment vertical="center"/>
    </xf>
    <xf numFmtId="181" fontId="23" fillId="0" borderId="0" xfId="41" applyFont="1" applyAlignment="1" applyProtection="1">
      <alignment horizontal="left" vertical="center"/>
    </xf>
    <xf numFmtId="181" fontId="14" fillId="0" borderId="0" xfId="41" applyFont="1" applyAlignment="1" applyProtection="1">
      <alignment horizontal="left" vertical="top"/>
    </xf>
    <xf numFmtId="181" fontId="45" fillId="0" borderId="0" xfId="41" applyFont="1" applyAlignment="1">
      <alignment vertical="top"/>
    </xf>
    <xf numFmtId="181" fontId="45" fillId="0" borderId="0" xfId="41" applyFont="1" applyAlignment="1">
      <alignment vertical="center"/>
    </xf>
    <xf numFmtId="181" fontId="40" fillId="0" borderId="0" xfId="42" applyNumberFormat="1" applyFont="1" applyAlignment="1">
      <alignment vertical="center"/>
    </xf>
    <xf numFmtId="181" fontId="47" fillId="0" borderId="0" xfId="41" applyFont="1" applyAlignment="1">
      <alignment vertical="center"/>
    </xf>
    <xf numFmtId="181" fontId="9" fillId="0" borderId="0" xfId="41" applyFont="1" applyAlignment="1" applyProtection="1">
      <alignment horizontal="left" vertical="center"/>
    </xf>
    <xf numFmtId="0" fontId="49" fillId="0" borderId="79" xfId="0" applyFont="1" applyFill="1" applyBorder="1" applyAlignment="1" applyProtection="1">
      <alignment horizontal="center"/>
    </xf>
    <xf numFmtId="0" fontId="49" fillId="0" borderId="49" xfId="0" applyFont="1" applyFill="1" applyBorder="1" applyAlignment="1" applyProtection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4" fontId="50" fillId="0" borderId="37" xfId="0" applyNumberFormat="1" applyFont="1" applyBorder="1" applyAlignment="1">
      <alignment horizontal="center"/>
    </xf>
    <xf numFmtId="3" fontId="13" fillId="0" borderId="37" xfId="0" applyNumberFormat="1" applyFont="1" applyFill="1" applyBorder="1" applyAlignment="1"/>
    <xf numFmtId="0" fontId="13" fillId="0" borderId="37" xfId="0" applyFont="1" applyFill="1" applyBorder="1" applyAlignment="1">
      <alignment horizontal="center"/>
    </xf>
    <xf numFmtId="0" fontId="3" fillId="0" borderId="0" xfId="0" applyFont="1" applyProtection="1"/>
    <xf numFmtId="0" fontId="0" fillId="0" borderId="0" xfId="0" applyProtection="1"/>
    <xf numFmtId="0" fontId="3" fillId="0" borderId="40" xfId="0" applyFont="1" applyFill="1" applyBorder="1" applyAlignment="1">
      <alignment horizontal="centerContinuous"/>
    </xf>
    <xf numFmtId="0" fontId="3" fillId="0" borderId="102" xfId="0" applyFont="1" applyFill="1" applyBorder="1" applyAlignment="1">
      <alignment horizontal="center"/>
    </xf>
    <xf numFmtId="181" fontId="23" fillId="0" borderId="0" xfId="41" applyFont="1" applyAlignment="1" applyProtection="1">
      <alignment vertical="center"/>
    </xf>
    <xf numFmtId="181" fontId="42" fillId="0" borderId="0" xfId="41" applyFont="1" applyAlignment="1" applyProtection="1">
      <alignment vertical="center"/>
    </xf>
    <xf numFmtId="181" fontId="40" fillId="0" borderId="0" xfId="41" applyAlignment="1" applyProtection="1">
      <alignment vertical="center"/>
    </xf>
    <xf numFmtId="181" fontId="23" fillId="0" borderId="0" xfId="41" applyFont="1" applyFill="1" applyBorder="1" applyAlignment="1" applyProtection="1">
      <alignment vertical="center"/>
    </xf>
    <xf numFmtId="0" fontId="14" fillId="0" borderId="0" xfId="39" applyFont="1" applyAlignment="1" applyProtection="1">
      <alignment vertical="center"/>
    </xf>
    <xf numFmtId="181" fontId="14" fillId="0" borderId="0" xfId="41" applyFont="1" applyAlignment="1" applyProtection="1">
      <alignment vertical="top"/>
    </xf>
    <xf numFmtId="181" fontId="45" fillId="0" borderId="0" xfId="41" applyFont="1" applyAlignment="1" applyProtection="1">
      <alignment vertical="top"/>
    </xf>
    <xf numFmtId="181" fontId="13" fillId="0" borderId="0" xfId="41" applyFont="1" applyAlignment="1" applyProtection="1">
      <alignment vertical="center"/>
    </xf>
    <xf numFmtId="181" fontId="45" fillId="0" borderId="0" xfId="41" applyFont="1" applyAlignment="1" applyProtection="1">
      <alignment vertical="center"/>
    </xf>
    <xf numFmtId="181" fontId="14" fillId="0" borderId="0" xfId="41" applyFont="1" applyAlignment="1" applyProtection="1">
      <alignment vertical="center"/>
    </xf>
    <xf numFmtId="181" fontId="46" fillId="0" borderId="0" xfId="41" applyFont="1" applyAlignment="1" applyProtection="1">
      <alignment horizontal="left" vertical="center" wrapText="1"/>
    </xf>
    <xf numFmtId="181" fontId="23" fillId="0" borderId="0" xfId="41" applyFont="1" applyFill="1" applyAlignment="1" applyProtection="1">
      <alignment vertical="center"/>
    </xf>
    <xf numFmtId="0" fontId="44" fillId="0" borderId="0" xfId="39" applyFont="1" applyFill="1" applyBorder="1" applyAlignment="1" applyProtection="1">
      <alignment horizontal="left" vertical="center"/>
    </xf>
    <xf numFmtId="0" fontId="14" fillId="0" borderId="0" xfId="39" applyFont="1" applyFill="1" applyAlignment="1" applyProtection="1">
      <alignment vertical="center"/>
    </xf>
    <xf numFmtId="0" fontId="25" fillId="0" borderId="0" xfId="39" applyFont="1" applyFill="1" applyBorder="1" applyAlignment="1" applyProtection="1">
      <alignment horizontal="center" vertical="center"/>
    </xf>
    <xf numFmtId="181" fontId="9" fillId="0" borderId="0" xfId="42" applyNumberFormat="1" applyFont="1" applyAlignment="1" applyProtection="1">
      <alignment vertical="center"/>
    </xf>
    <xf numFmtId="181" fontId="22" fillId="0" borderId="0" xfId="42" applyNumberFormat="1" applyFont="1" applyAlignment="1" applyProtection="1">
      <alignment vertical="center"/>
    </xf>
    <xf numFmtId="181" fontId="23" fillId="0" borderId="0" xfId="42" applyNumberFormat="1" applyFont="1" applyAlignment="1" applyProtection="1">
      <alignment vertical="center"/>
    </xf>
    <xf numFmtId="0" fontId="21" fillId="0" borderId="0" xfId="0" applyFont="1" applyAlignment="1" applyProtection="1">
      <alignment horizontal="center" vertical="top"/>
    </xf>
    <xf numFmtId="181" fontId="23" fillId="0" borderId="0" xfId="42" applyNumberFormat="1" applyFont="1" applyBorder="1" applyAlignment="1" applyProtection="1">
      <alignment vertical="center"/>
    </xf>
    <xf numFmtId="181" fontId="47" fillId="0" borderId="0" xfId="41" applyFont="1" applyAlignment="1" applyProtection="1">
      <alignment vertical="center"/>
    </xf>
    <xf numFmtId="181" fontId="23" fillId="0" borderId="0" xfId="41" applyFont="1" applyBorder="1" applyAlignment="1" applyProtection="1">
      <alignment vertical="center"/>
    </xf>
    <xf numFmtId="0" fontId="15" fillId="0" borderId="0" xfId="42" applyProtection="1"/>
    <xf numFmtId="181" fontId="21" fillId="0" borderId="37" xfId="41" applyFont="1" applyFill="1" applyBorder="1" applyAlignment="1" applyProtection="1">
      <alignment horizontal="center" vertical="center"/>
    </xf>
    <xf numFmtId="181" fontId="40" fillId="0" borderId="0" xfId="41" applyFont="1" applyAlignment="1" applyProtection="1">
      <alignment vertical="center"/>
    </xf>
    <xf numFmtId="0" fontId="29" fillId="0" borderId="0" xfId="40" applyAlignment="1" applyProtection="1">
      <alignment vertical="center"/>
    </xf>
    <xf numFmtId="181" fontId="48" fillId="0" borderId="0" xfId="41" applyFont="1" applyAlignment="1" applyProtection="1">
      <alignment vertical="center"/>
    </xf>
    <xf numFmtId="0" fontId="15" fillId="0" borderId="0" xfId="42" applyAlignment="1" applyProtection="1">
      <alignment vertical="center"/>
    </xf>
    <xf numFmtId="0" fontId="4" fillId="0" borderId="0" xfId="0" applyFont="1" applyProtection="1"/>
    <xf numFmtId="0" fontId="3" fillId="0" borderId="0" xfId="0" applyFont="1" applyAlignment="1" applyProtection="1">
      <alignment horizontal="center"/>
    </xf>
    <xf numFmtId="206" fontId="41" fillId="0" borderId="0" xfId="41" applyNumberFormat="1" applyFont="1" applyAlignment="1" applyProtection="1">
      <alignment vertical="center"/>
    </xf>
    <xf numFmtId="181" fontId="51" fillId="0" borderId="0" xfId="41" applyFont="1" applyAlignment="1" applyProtection="1">
      <alignment vertical="center"/>
    </xf>
    <xf numFmtId="206" fontId="40" fillId="0" borderId="0" xfId="41" applyNumberFormat="1" applyAlignment="1" applyProtection="1">
      <alignment vertical="center"/>
      <protection locked="0"/>
    </xf>
    <xf numFmtId="0" fontId="3" fillId="0" borderId="79" xfId="48" applyFont="1" applyFill="1" applyBorder="1" applyAlignment="1">
      <alignment horizontal="centerContinuous" vertical="center" wrapText="1"/>
    </xf>
    <xf numFmtId="0" fontId="17" fillId="0" borderId="87" xfId="48" applyFont="1" applyFill="1" applyBorder="1" applyAlignment="1" applyProtection="1">
      <alignment horizontal="centerContinuous" vertical="center" wrapText="1"/>
    </xf>
    <xf numFmtId="0" fontId="17" fillId="0" borderId="103" xfId="48" applyFont="1" applyFill="1" applyBorder="1" applyAlignment="1" applyProtection="1">
      <alignment horizontal="centerContinuous" vertical="center" wrapText="1"/>
    </xf>
    <xf numFmtId="0" fontId="18" fillId="0" borderId="104" xfId="48" applyFont="1" applyFill="1" applyBorder="1" applyAlignment="1" applyProtection="1">
      <alignment horizontal="centerContinuous" vertical="center"/>
    </xf>
    <xf numFmtId="1" fontId="3" fillId="0" borderId="0" xfId="0" applyNumberFormat="1" applyFont="1"/>
    <xf numFmtId="1" fontId="13" fillId="0" borderId="37" xfId="0" applyNumberFormat="1" applyFont="1" applyFill="1" applyBorder="1" applyAlignment="1" applyProtection="1">
      <alignment horizontal="center" vertical="center" wrapText="1"/>
    </xf>
    <xf numFmtId="1" fontId="10" fillId="0" borderId="37" xfId="0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Alignment="1">
      <alignment horizontal="center"/>
    </xf>
    <xf numFmtId="3" fontId="13" fillId="0" borderId="37" xfId="0" applyNumberFormat="1" applyFont="1" applyFill="1" applyBorder="1" applyAlignment="1" applyProtection="1">
      <alignment horizontal="center" vertical="center" wrapText="1"/>
    </xf>
    <xf numFmtId="3" fontId="10" fillId="0" borderId="37" xfId="0" applyNumberFormat="1" applyFont="1" applyFill="1" applyBorder="1" applyAlignment="1" applyProtection="1">
      <alignment horizontal="center" vertical="center" wrapText="1"/>
    </xf>
    <xf numFmtId="0" fontId="52" fillId="0" borderId="0" xfId="0" applyFont="1"/>
    <xf numFmtId="38" fontId="52" fillId="0" borderId="0" xfId="0" applyNumberFormat="1" applyFont="1"/>
    <xf numFmtId="0" fontId="53" fillId="0" borderId="0" xfId="0" applyFont="1"/>
    <xf numFmtId="0" fontId="29" fillId="0" borderId="0" xfId="0" applyFont="1"/>
    <xf numFmtId="0" fontId="54" fillId="0" borderId="0" xfId="0" applyFont="1"/>
    <xf numFmtId="10" fontId="29" fillId="0" borderId="91" xfId="51" applyNumberFormat="1" applyFont="1" applyBorder="1" applyAlignment="1">
      <alignment horizontal="center"/>
    </xf>
    <xf numFmtId="10" fontId="29" fillId="0" borderId="71" xfId="51" applyNumberFormat="1" applyFont="1" applyBorder="1" applyAlignment="1">
      <alignment horizontal="center"/>
    </xf>
    <xf numFmtId="10" fontId="29" fillId="0" borderId="105" xfId="51" applyNumberFormat="1" applyFont="1" applyBorder="1" applyAlignment="1">
      <alignment horizontal="center"/>
    </xf>
    <xf numFmtId="10" fontId="30" fillId="0" borderId="64" xfId="51" applyNumberFormat="1" applyFont="1" applyBorder="1" applyAlignment="1">
      <alignment horizontal="center" wrapText="1"/>
    </xf>
    <xf numFmtId="10" fontId="29" fillId="0" borderId="64" xfId="51" applyNumberFormat="1" applyFont="1" applyBorder="1" applyAlignment="1">
      <alignment horizontal="center"/>
    </xf>
    <xf numFmtId="10" fontId="29" fillId="0" borderId="59" xfId="51" applyNumberFormat="1" applyFont="1" applyBorder="1" applyAlignment="1">
      <alignment horizontal="center"/>
    </xf>
    <xf numFmtId="208" fontId="3" fillId="24" borderId="66" xfId="0" applyNumberFormat="1" applyFont="1" applyFill="1" applyBorder="1" applyAlignment="1"/>
    <xf numFmtId="208" fontId="3" fillId="24" borderId="91" xfId="0" applyNumberFormat="1" applyFont="1" applyFill="1" applyBorder="1" applyAlignment="1"/>
    <xf numFmtId="208" fontId="3" fillId="0" borderId="106" xfId="0" applyNumberFormat="1" applyFont="1" applyFill="1" applyBorder="1" applyAlignment="1"/>
    <xf numFmtId="208" fontId="3" fillId="0" borderId="107" xfId="0" applyNumberFormat="1" applyFont="1" applyFill="1" applyBorder="1" applyAlignment="1"/>
    <xf numFmtId="208" fontId="3" fillId="0" borderId="108" xfId="0" applyNumberFormat="1" applyFont="1" applyFill="1" applyBorder="1" applyAlignment="1"/>
    <xf numFmtId="208" fontId="3" fillId="0" borderId="54" xfId="43" applyNumberFormat="1" applyFont="1" applyFill="1" applyBorder="1"/>
    <xf numFmtId="208" fontId="3" fillId="0" borderId="107" xfId="43" applyNumberFormat="1" applyFont="1" applyFill="1" applyBorder="1"/>
    <xf numFmtId="208" fontId="3" fillId="0" borderId="106" xfId="43" applyNumberFormat="1" applyFont="1" applyFill="1" applyBorder="1"/>
    <xf numFmtId="208" fontId="3" fillId="24" borderId="67" xfId="0" applyNumberFormat="1" applyFont="1" applyFill="1" applyBorder="1" applyAlignment="1"/>
    <xf numFmtId="208" fontId="3" fillId="24" borderId="109" xfId="0" applyNumberFormat="1" applyFont="1" applyFill="1" applyBorder="1" applyAlignment="1">
      <alignment vertical="center"/>
    </xf>
    <xf numFmtId="208" fontId="3" fillId="0" borderId="106" xfId="0" applyNumberFormat="1" applyFont="1" applyFill="1" applyBorder="1" applyAlignment="1" applyProtection="1">
      <alignment vertical="center"/>
    </xf>
    <xf numFmtId="208" fontId="3" fillId="0" borderId="110" xfId="0" applyNumberFormat="1" applyFont="1" applyFill="1" applyBorder="1" applyAlignment="1" applyProtection="1">
      <alignment vertical="center"/>
    </xf>
    <xf numFmtId="208" fontId="3" fillId="0" borderId="87" xfId="43" applyNumberFormat="1" applyFont="1" applyFill="1" applyBorder="1" applyProtection="1"/>
    <xf numFmtId="208" fontId="3" fillId="0" borderId="90" xfId="43" applyNumberFormat="1" applyFont="1" applyFill="1" applyBorder="1" applyProtection="1"/>
    <xf numFmtId="208" fontId="3" fillId="0" borderId="111" xfId="43" applyNumberFormat="1" applyFont="1" applyFill="1" applyBorder="1" applyProtection="1"/>
    <xf numFmtId="208" fontId="3" fillId="0" borderId="91" xfId="43" applyNumberFormat="1" applyFont="1" applyFill="1" applyBorder="1" applyProtection="1"/>
    <xf numFmtId="208" fontId="3" fillId="0" borderId="106" xfId="43" applyNumberFormat="1" applyFont="1" applyFill="1" applyBorder="1" applyProtection="1"/>
    <xf numFmtId="208" fontId="3" fillId="0" borderId="107" xfId="43" applyNumberFormat="1" applyFont="1" applyFill="1" applyBorder="1" applyProtection="1"/>
    <xf numFmtId="208" fontId="14" fillId="0" borderId="81" xfId="44" applyNumberFormat="1" applyFont="1" applyFill="1" applyBorder="1" applyAlignment="1" applyProtection="1"/>
    <xf numFmtId="208" fontId="14" fillId="0" borderId="71" xfId="44" applyNumberFormat="1" applyFont="1" applyFill="1" applyBorder="1" applyAlignment="1" applyProtection="1"/>
    <xf numFmtId="208" fontId="14" fillId="24" borderId="106" xfId="44" applyNumberFormat="1" applyFont="1" applyFill="1" applyBorder="1" applyAlignment="1"/>
    <xf numFmtId="208" fontId="14" fillId="24" borderId="108" xfId="44" applyNumberFormat="1" applyFont="1" applyFill="1" applyBorder="1" applyAlignment="1"/>
    <xf numFmtId="208" fontId="14" fillId="24" borderId="107" xfId="44" applyNumberFormat="1" applyFont="1" applyFill="1" applyBorder="1" applyAlignment="1"/>
    <xf numFmtId="208" fontId="3" fillId="24" borderId="106" xfId="45" applyNumberFormat="1" applyFont="1" applyFill="1" applyBorder="1"/>
    <xf numFmtId="208" fontId="3" fillId="24" borderId="107" xfId="45" applyNumberFormat="1" applyFont="1" applyFill="1" applyBorder="1"/>
    <xf numFmtId="208" fontId="3" fillId="24" borderId="108" xfId="45" applyNumberFormat="1" applyFont="1" applyFill="1" applyBorder="1"/>
    <xf numFmtId="208" fontId="3" fillId="24" borderId="80" xfId="45" applyNumberFormat="1" applyFont="1" applyFill="1" applyBorder="1"/>
    <xf numFmtId="208" fontId="3" fillId="24" borderId="112" xfId="45" applyNumberFormat="1" applyFont="1" applyFill="1" applyBorder="1"/>
    <xf numFmtId="208" fontId="3" fillId="24" borderId="69" xfId="45" applyNumberFormat="1" applyFont="1" applyFill="1" applyBorder="1"/>
    <xf numFmtId="208" fontId="3" fillId="24" borderId="87" xfId="46" applyNumberFormat="1" applyFont="1" applyFill="1" applyBorder="1"/>
    <xf numFmtId="208" fontId="3" fillId="24" borderId="112" xfId="46" applyNumberFormat="1" applyFont="1" applyFill="1" applyBorder="1"/>
    <xf numFmtId="208" fontId="3" fillId="24" borderId="111" xfId="46" applyNumberFormat="1" applyFont="1" applyFill="1" applyBorder="1"/>
    <xf numFmtId="208" fontId="3" fillId="24" borderId="69" xfId="46" applyNumberFormat="1" applyFont="1" applyFill="1" applyBorder="1"/>
    <xf numFmtId="208" fontId="3" fillId="24" borderId="106" xfId="46" applyNumberFormat="1" applyFont="1" applyFill="1" applyBorder="1"/>
    <xf numFmtId="208" fontId="3" fillId="24" borderId="108" xfId="46" applyNumberFormat="1" applyFont="1" applyFill="1" applyBorder="1"/>
    <xf numFmtId="208" fontId="3" fillId="24" borderId="107" xfId="46" applyNumberFormat="1" applyFont="1" applyFill="1" applyBorder="1"/>
    <xf numFmtId="208" fontId="3" fillId="24" borderId="81" xfId="47" applyNumberFormat="1" applyFont="1" applyFill="1" applyBorder="1" applyAlignment="1"/>
    <xf numFmtId="208" fontId="3" fillId="24" borderId="77" xfId="47" applyNumberFormat="1" applyFont="1" applyFill="1" applyBorder="1" applyAlignment="1"/>
    <xf numFmtId="208" fontId="3" fillId="24" borderId="106" xfId="47" applyNumberFormat="1" applyFont="1" applyFill="1" applyBorder="1" applyAlignment="1"/>
    <xf numFmtId="208" fontId="3" fillId="24" borderId="107" xfId="47" applyNumberFormat="1" applyFont="1" applyFill="1" applyBorder="1" applyAlignment="1"/>
    <xf numFmtId="208" fontId="3" fillId="24" borderId="87" xfId="0" applyNumberFormat="1" applyFont="1" applyFill="1" applyBorder="1"/>
    <xf numFmtId="208" fontId="3" fillId="24" borderId="90" xfId="0" applyNumberFormat="1" applyFont="1" applyFill="1" applyBorder="1"/>
    <xf numFmtId="208" fontId="3" fillId="24" borderId="111" xfId="0" applyNumberFormat="1" applyFont="1" applyFill="1" applyBorder="1"/>
    <xf numFmtId="208" fontId="3" fillId="24" borderId="91" xfId="0" applyNumberFormat="1" applyFont="1" applyFill="1" applyBorder="1"/>
    <xf numFmtId="208" fontId="3" fillId="0" borderId="106" xfId="0" applyNumberFormat="1" applyFont="1" applyFill="1" applyBorder="1" applyProtection="1"/>
    <xf numFmtId="208" fontId="3" fillId="0" borderId="108" xfId="0" applyNumberFormat="1" applyFont="1" applyFill="1" applyBorder="1" applyProtection="1"/>
    <xf numFmtId="208" fontId="3" fillId="0" borderId="107" xfId="0" applyNumberFormat="1" applyFont="1" applyFill="1" applyBorder="1" applyProtection="1"/>
    <xf numFmtId="208" fontId="3" fillId="24" borderId="106" xfId="48" applyNumberFormat="1" applyFont="1" applyFill="1" applyBorder="1"/>
    <xf numFmtId="208" fontId="3" fillId="24" borderId="107" xfId="48" applyNumberFormat="1" applyFont="1" applyFill="1" applyBorder="1"/>
    <xf numFmtId="208" fontId="3" fillId="24" borderId="108" xfId="48" applyNumberFormat="1" applyFont="1" applyFill="1" applyBorder="1"/>
    <xf numFmtId="0" fontId="3" fillId="0" borderId="113" xfId="48" applyFont="1" applyFill="1" applyBorder="1" applyAlignment="1">
      <alignment horizontal="centerContinuous" vertical="center" wrapText="1"/>
    </xf>
    <xf numFmtId="208" fontId="3" fillId="24" borderId="114" xfId="0" applyNumberFormat="1" applyFont="1" applyFill="1" applyBorder="1"/>
    <xf numFmtId="208" fontId="3" fillId="24" borderId="115" xfId="0" applyNumberFormat="1" applyFont="1" applyFill="1" applyBorder="1"/>
    <xf numFmtId="208" fontId="3" fillId="24" borderId="67" xfId="0" applyNumberFormat="1" applyFont="1" applyFill="1" applyBorder="1"/>
    <xf numFmtId="208" fontId="3" fillId="24" borderId="106" xfId="0" applyNumberFormat="1" applyFont="1" applyFill="1" applyBorder="1"/>
    <xf numFmtId="208" fontId="3" fillId="24" borderId="69" xfId="0" applyNumberFormat="1" applyFont="1" applyFill="1" applyBorder="1"/>
    <xf numFmtId="0" fontId="38" fillId="0" borderId="28" xfId="48" applyFont="1" applyFill="1" applyBorder="1" applyAlignment="1">
      <alignment horizontal="center"/>
    </xf>
    <xf numFmtId="0" fontId="40" fillId="0" borderId="0" xfId="41" applyNumberFormat="1" applyAlignment="1" applyProtection="1">
      <alignment vertical="center"/>
      <protection locked="0"/>
    </xf>
    <xf numFmtId="0" fontId="27" fillId="0" borderId="116" xfId="0" applyFont="1" applyBorder="1" applyAlignment="1">
      <alignment horizontal="left" vertical="center" wrapText="1"/>
    </xf>
    <xf numFmtId="0" fontId="32" fillId="0" borderId="23" xfId="0" applyFont="1" applyFill="1" applyBorder="1" applyAlignment="1">
      <alignment horizontal="center"/>
    </xf>
    <xf numFmtId="0" fontId="56" fillId="0" borderId="33" xfId="0" applyFont="1" applyFill="1" applyBorder="1" applyAlignment="1">
      <alignment horizontal="center" vertical="center" wrapText="1"/>
    </xf>
    <xf numFmtId="0" fontId="56" fillId="0" borderId="117" xfId="0" applyFont="1" applyFill="1" applyBorder="1" applyAlignment="1">
      <alignment horizontal="center" vertical="center" wrapText="1"/>
    </xf>
    <xf numFmtId="0" fontId="57" fillId="0" borderId="0" xfId="0" applyFont="1" applyAlignment="1"/>
    <xf numFmtId="0" fontId="16" fillId="0" borderId="18" xfId="48" applyFont="1" applyFill="1" applyBorder="1" applyAlignment="1" applyProtection="1">
      <alignment horizontal="centerContinuous" vertical="center" wrapText="1"/>
    </xf>
    <xf numFmtId="0" fontId="3" fillId="0" borderId="19" xfId="48" applyFont="1" applyFill="1" applyBorder="1" applyAlignment="1">
      <alignment horizontal="centerContinuous" vertical="center" wrapText="1"/>
    </xf>
    <xf numFmtId="2" fontId="14" fillId="0" borderId="118" xfId="0" applyNumberFormat="1" applyFont="1" applyBorder="1" applyAlignment="1">
      <alignment horizontal="center" vertical="center" wrapText="1"/>
    </xf>
    <xf numFmtId="181" fontId="9" fillId="0" borderId="0" xfId="41" applyFont="1" applyAlignment="1" applyProtection="1">
      <alignment horizontal="left" vertical="center" wrapText="1"/>
    </xf>
    <xf numFmtId="206" fontId="40" fillId="0" borderId="0" xfId="41" applyNumberFormat="1" applyFont="1" applyFill="1" applyAlignment="1" applyProtection="1">
      <alignment vertical="center"/>
    </xf>
    <xf numFmtId="206" fontId="41" fillId="0" borderId="0" xfId="41" applyNumberFormat="1" applyFont="1" applyFill="1" applyAlignment="1" applyProtection="1">
      <alignment vertical="center"/>
    </xf>
    <xf numFmtId="181" fontId="59" fillId="0" borderId="0" xfId="41" applyFont="1" applyAlignment="1">
      <alignment horizontal="center" vertical="center" wrapText="1"/>
    </xf>
    <xf numFmtId="0" fontId="59" fillId="0" borderId="0" xfId="41" applyNumberFormat="1" applyFont="1" applyAlignment="1">
      <alignment horizontal="center" vertical="center" wrapText="1"/>
    </xf>
    <xf numFmtId="49" fontId="61" fillId="0" borderId="60" xfId="22" applyNumberFormat="1" applyFont="1" applyBorder="1" applyAlignment="1" applyProtection="1">
      <alignment horizontal="left" vertical="center"/>
      <protection locked="0"/>
    </xf>
    <xf numFmtId="0" fontId="40" fillId="0" borderId="0" xfId="41" applyNumberFormat="1" applyAlignment="1">
      <alignment vertical="center"/>
    </xf>
    <xf numFmtId="181" fontId="9" fillId="0" borderId="0" xfId="41" applyFont="1" applyBorder="1" applyAlignment="1" applyProtection="1">
      <alignment horizontal="left" vertical="center" wrapText="1"/>
    </xf>
    <xf numFmtId="181" fontId="40" fillId="0" borderId="0" xfId="41" applyFont="1" applyAlignment="1">
      <alignment vertical="center"/>
    </xf>
    <xf numFmtId="181" fontId="62" fillId="0" borderId="0" xfId="41" applyFont="1" applyAlignment="1" applyProtection="1">
      <alignment vertical="center"/>
    </xf>
    <xf numFmtId="181" fontId="62" fillId="0" borderId="0" xfId="41" applyFont="1" applyAlignment="1">
      <alignment vertical="center"/>
    </xf>
    <xf numFmtId="0" fontId="14" fillId="0" borderId="119" xfId="0" applyFont="1" applyFill="1" applyBorder="1" applyAlignment="1" applyProtection="1">
      <alignment horizontal="left"/>
    </xf>
    <xf numFmtId="3" fontId="3" fillId="24" borderId="120" xfId="0" applyNumberFormat="1" applyFont="1" applyFill="1" applyBorder="1" applyAlignment="1">
      <alignment horizontal="center"/>
    </xf>
    <xf numFmtId="0" fontId="13" fillId="0" borderId="121" xfId="0" applyFont="1" applyFill="1" applyBorder="1" applyAlignment="1" applyProtection="1">
      <alignment horizontal="center"/>
    </xf>
    <xf numFmtId="3" fontId="13" fillId="0" borderId="122" xfId="0" applyNumberFormat="1" applyFont="1" applyBorder="1" applyAlignment="1">
      <alignment horizontal="center"/>
    </xf>
    <xf numFmtId="2" fontId="14" fillId="0" borderId="77" xfId="31" applyNumberFormat="1" applyFont="1" applyFill="1" applyBorder="1" applyAlignment="1" applyProtection="1">
      <protection locked="0"/>
    </xf>
    <xf numFmtId="2" fontId="14" fillId="0" borderId="71" xfId="31" applyNumberFormat="1" applyFont="1" applyFill="1" applyBorder="1" applyAlignment="1" applyProtection="1">
      <protection locked="0"/>
    </xf>
    <xf numFmtId="0" fontId="12" fillId="0" borderId="29" xfId="0" applyFont="1" applyFill="1" applyBorder="1" applyAlignment="1" applyProtection="1">
      <alignment horizontal="center"/>
    </xf>
    <xf numFmtId="0" fontId="12" fillId="0" borderId="30" xfId="0" applyFont="1" applyFill="1" applyBorder="1" applyAlignment="1" applyProtection="1">
      <alignment horizontal="center"/>
    </xf>
    <xf numFmtId="0" fontId="12" fillId="0" borderId="43" xfId="0" applyFont="1" applyFill="1" applyBorder="1" applyAlignment="1" applyProtection="1">
      <alignment horizontal="center"/>
    </xf>
    <xf numFmtId="2" fontId="14" fillId="0" borderId="103" xfId="31" applyNumberFormat="1" applyFont="1" applyFill="1" applyBorder="1" applyAlignment="1" applyProtection="1">
      <protection locked="0"/>
    </xf>
    <xf numFmtId="216" fontId="14" fillId="0" borderId="106" xfId="31" applyNumberFormat="1" applyFont="1" applyFill="1" applyBorder="1" applyAlignment="1"/>
    <xf numFmtId="216" fontId="14" fillId="0" borderId="107" xfId="31" applyNumberFormat="1" applyFont="1" applyFill="1" applyBorder="1" applyAlignment="1"/>
    <xf numFmtId="216" fontId="14" fillId="0" borderId="108" xfId="31" applyNumberFormat="1" applyFont="1" applyFill="1" applyBorder="1" applyAlignment="1"/>
    <xf numFmtId="216" fontId="3" fillId="24" borderId="114" xfId="0" applyNumberFormat="1" applyFont="1" applyFill="1" applyBorder="1"/>
    <xf numFmtId="0" fontId="10" fillId="0" borderId="119" xfId="0" applyFont="1" applyBorder="1" applyAlignment="1">
      <alignment horizontal="center" vertical="center" wrapText="1"/>
    </xf>
    <xf numFmtId="0" fontId="10" fillId="0" borderId="120" xfId="0" applyFont="1" applyBorder="1" applyAlignment="1">
      <alignment horizontal="center" vertical="center" wrapText="1"/>
    </xf>
    <xf numFmtId="0" fontId="10" fillId="0" borderId="123" xfId="0" applyFont="1" applyBorder="1" applyAlignment="1">
      <alignment horizontal="center" vertical="center" wrapText="1"/>
    </xf>
    <xf numFmtId="181" fontId="23" fillId="0" borderId="0" xfId="41" applyFont="1" applyAlignment="1" applyProtection="1">
      <alignment vertical="top"/>
    </xf>
    <xf numFmtId="181" fontId="23" fillId="0" borderId="0" xfId="41" applyFont="1" applyAlignment="1">
      <alignment vertical="top"/>
    </xf>
    <xf numFmtId="208" fontId="3" fillId="0" borderId="124" xfId="43" applyNumberFormat="1" applyFont="1" applyFill="1" applyBorder="1"/>
    <xf numFmtId="3" fontId="3" fillId="0" borderId="59" xfId="43" applyNumberFormat="1" applyFont="1" applyFill="1" applyBorder="1" applyProtection="1">
      <protection locked="0"/>
    </xf>
    <xf numFmtId="208" fontId="3" fillId="0" borderId="31" xfId="43" applyNumberFormat="1" applyFont="1" applyFill="1" applyBorder="1"/>
    <xf numFmtId="3" fontId="3" fillId="0" borderId="87" xfId="43" applyNumberFormat="1" applyFont="1" applyFill="1" applyBorder="1" applyProtection="1">
      <protection locked="0"/>
    </xf>
    <xf numFmtId="208" fontId="3" fillId="0" borderId="124" xfId="43" applyNumberFormat="1" applyFont="1" applyFill="1" applyBorder="1" applyProtection="1"/>
    <xf numFmtId="3" fontId="3" fillId="0" borderId="111" xfId="43" applyNumberFormat="1" applyFont="1" applyFill="1" applyBorder="1" applyProtection="1">
      <protection locked="0"/>
    </xf>
    <xf numFmtId="3" fontId="3" fillId="0" borderId="125" xfId="47" applyNumberFormat="1" applyFont="1" applyFill="1" applyBorder="1" applyAlignment="1" applyProtection="1">
      <protection locked="0"/>
    </xf>
    <xf numFmtId="3" fontId="3" fillId="0" borderId="78" xfId="47" applyNumberFormat="1" applyFont="1" applyFill="1" applyBorder="1" applyAlignment="1" applyProtection="1">
      <protection locked="0"/>
    </xf>
    <xf numFmtId="208" fontId="3" fillId="24" borderId="124" xfId="47" applyNumberFormat="1" applyFont="1" applyFill="1" applyBorder="1" applyAlignment="1"/>
    <xf numFmtId="208" fontId="3" fillId="24" borderId="126" xfId="47" applyNumberFormat="1" applyFont="1" applyFill="1" applyBorder="1" applyAlignment="1"/>
    <xf numFmtId="0" fontId="16" fillId="0" borderId="25" xfId="47" applyFont="1" applyFill="1" applyBorder="1" applyAlignment="1" applyProtection="1">
      <alignment horizontal="centerContinuous" vertical="center" wrapText="1"/>
    </xf>
    <xf numFmtId="0" fontId="3" fillId="0" borderId="26" xfId="47" applyFont="1" applyFill="1" applyBorder="1" applyAlignment="1" applyProtection="1">
      <alignment horizontal="centerContinuous" vertical="center" wrapText="1"/>
    </xf>
    <xf numFmtId="208" fontId="3" fillId="24" borderId="127" xfId="47" applyNumberFormat="1" applyFont="1" applyFill="1" applyBorder="1" applyAlignment="1"/>
    <xf numFmtId="0" fontId="18" fillId="0" borderId="128" xfId="47" applyFont="1" applyFill="1" applyBorder="1" applyAlignment="1" applyProtection="1">
      <alignment horizontal="centerContinuous" vertical="center" wrapText="1"/>
    </xf>
    <xf numFmtId="0" fontId="18" fillId="0" borderId="129" xfId="47" applyFont="1" applyFill="1" applyBorder="1" applyAlignment="1" applyProtection="1">
      <alignment horizontal="centerContinuous" vertical="center" wrapText="1"/>
    </xf>
    <xf numFmtId="208" fontId="3" fillId="24" borderId="130" xfId="47" applyNumberFormat="1" applyFont="1" applyFill="1" applyBorder="1" applyAlignment="1"/>
    <xf numFmtId="208" fontId="0" fillId="0" borderId="131" xfId="0" applyNumberFormat="1" applyBorder="1"/>
    <xf numFmtId="208" fontId="3" fillId="0" borderId="108" xfId="43" applyNumberFormat="1" applyFont="1" applyFill="1" applyBorder="1" applyProtection="1"/>
    <xf numFmtId="208" fontId="14" fillId="24" borderId="114" xfId="44" applyNumberFormat="1" applyFont="1" applyFill="1" applyBorder="1" applyAlignment="1"/>
    <xf numFmtId="208" fontId="3" fillId="24" borderId="81" xfId="48" applyNumberFormat="1" applyFont="1" applyFill="1" applyBorder="1"/>
    <xf numFmtId="0" fontId="38" fillId="0" borderId="94" xfId="48" applyFont="1" applyFill="1" applyBorder="1" applyAlignment="1" applyProtection="1">
      <alignment horizontal="center"/>
    </xf>
    <xf numFmtId="208" fontId="3" fillId="24" borderId="77" xfId="48" applyNumberFormat="1" applyFont="1" applyFill="1" applyBorder="1"/>
    <xf numFmtId="181" fontId="9" fillId="0" borderId="0" xfId="41" applyFont="1" applyFill="1" applyBorder="1" applyAlignment="1" applyProtection="1">
      <alignment vertical="center"/>
      <protection locked="0"/>
    </xf>
    <xf numFmtId="181" fontId="63" fillId="24" borderId="0" xfId="41" applyFont="1" applyFill="1" applyAlignment="1" applyProtection="1">
      <alignment vertical="center"/>
    </xf>
    <xf numFmtId="181" fontId="23" fillId="24" borderId="0" xfId="41" applyFont="1" applyFill="1" applyAlignment="1" applyProtection="1">
      <alignment vertical="center"/>
    </xf>
    <xf numFmtId="0" fontId="0" fillId="24" borderId="0" xfId="0" applyFill="1" applyProtection="1"/>
    <xf numFmtId="181" fontId="64" fillId="24" borderId="0" xfId="41" applyFont="1" applyFill="1" applyAlignment="1" applyProtection="1">
      <alignment vertical="center"/>
    </xf>
    <xf numFmtId="181" fontId="9" fillId="24" borderId="0" xfId="41" applyFont="1" applyFill="1" applyAlignment="1" applyProtection="1">
      <alignment vertical="center"/>
    </xf>
    <xf numFmtId="181" fontId="9" fillId="24" borderId="0" xfId="41" applyFont="1" applyFill="1" applyAlignment="1" applyProtection="1">
      <alignment horizontal="left" vertical="center"/>
    </xf>
    <xf numFmtId="181" fontId="22" fillId="24" borderId="0" xfId="41" applyFont="1" applyFill="1" applyAlignment="1" applyProtection="1">
      <alignment horizontal="left" vertical="center"/>
    </xf>
    <xf numFmtId="181" fontId="23" fillId="24" borderId="0" xfId="41" applyFont="1" applyFill="1" applyAlignment="1" applyProtection="1">
      <alignment horizontal="left" vertical="center"/>
    </xf>
    <xf numFmtId="181" fontId="22" fillId="24" borderId="0" xfId="41" applyFont="1" applyFill="1" applyAlignment="1" applyProtection="1">
      <alignment vertical="center"/>
    </xf>
    <xf numFmtId="181" fontId="65" fillId="24" borderId="0" xfId="41" applyFont="1" applyFill="1" applyAlignment="1" applyProtection="1">
      <alignment vertical="center"/>
    </xf>
    <xf numFmtId="181" fontId="9" fillId="24" borderId="0" xfId="41" applyFont="1" applyFill="1" applyBorder="1" applyAlignment="1" applyProtection="1">
      <alignment horizontal="left" vertical="center"/>
    </xf>
    <xf numFmtId="181" fontId="9" fillId="24" borderId="0" xfId="41" applyFont="1" applyFill="1" applyBorder="1" applyAlignment="1" applyProtection="1">
      <alignment vertical="center"/>
    </xf>
    <xf numFmtId="0" fontId="65" fillId="24" borderId="0" xfId="42" applyFont="1" applyFill="1" applyAlignment="1" applyProtection="1">
      <alignment vertical="center"/>
    </xf>
    <xf numFmtId="0" fontId="9" fillId="24" borderId="0" xfId="42" applyFont="1" applyFill="1" applyAlignment="1" applyProtection="1">
      <alignment vertical="center"/>
    </xf>
    <xf numFmtId="181" fontId="23" fillId="24" borderId="0" xfId="41" applyFont="1" applyFill="1" applyBorder="1" applyAlignment="1" applyProtection="1">
      <alignment vertical="center"/>
    </xf>
    <xf numFmtId="181" fontId="23" fillId="24" borderId="116" xfId="41" applyFont="1" applyFill="1" applyBorder="1" applyAlignment="1" applyProtection="1">
      <alignment vertical="center"/>
    </xf>
    <xf numFmtId="181" fontId="55" fillId="24" borderId="116" xfId="41" applyFont="1" applyFill="1" applyBorder="1" applyAlignment="1" applyProtection="1">
      <alignment vertical="center"/>
    </xf>
    <xf numFmtId="181" fontId="65" fillId="24" borderId="78" xfId="41" applyFont="1" applyFill="1" applyBorder="1" applyAlignment="1" applyProtection="1">
      <alignment vertical="center"/>
    </xf>
    <xf numFmtId="181" fontId="9" fillId="24" borderId="78" xfId="41" applyFont="1" applyFill="1" applyBorder="1" applyAlignment="1" applyProtection="1">
      <alignment vertical="center"/>
    </xf>
    <xf numFmtId="181" fontId="63" fillId="24" borderId="116" xfId="41" applyFont="1" applyFill="1" applyBorder="1" applyAlignment="1" applyProtection="1">
      <alignment vertical="center"/>
    </xf>
    <xf numFmtId="181" fontId="9" fillId="0" borderId="0" xfId="41" applyFont="1" applyFill="1" applyBorder="1" applyAlignment="1" applyProtection="1">
      <alignment vertical="center"/>
    </xf>
    <xf numFmtId="181" fontId="40" fillId="0" borderId="0" xfId="41" applyBorder="1" applyAlignment="1">
      <alignment vertical="center"/>
    </xf>
    <xf numFmtId="181" fontId="40" fillId="0" borderId="0" xfId="41" applyAlignment="1" applyProtection="1">
      <alignment vertical="center"/>
      <protection locked="0"/>
    </xf>
    <xf numFmtId="206" fontId="40" fillId="24" borderId="132" xfId="41" applyNumberFormat="1" applyFont="1" applyFill="1" applyBorder="1" applyAlignment="1" applyProtection="1">
      <alignment vertical="center"/>
    </xf>
    <xf numFmtId="206" fontId="40" fillId="24" borderId="133" xfId="41" applyNumberFormat="1" applyFont="1" applyFill="1" applyBorder="1" applyAlignment="1" applyProtection="1">
      <alignment vertical="center"/>
    </xf>
    <xf numFmtId="181" fontId="40" fillId="24" borderId="132" xfId="41" applyFill="1" applyBorder="1" applyAlignment="1" applyProtection="1">
      <alignment vertical="center"/>
    </xf>
    <xf numFmtId="181" fontId="22" fillId="25" borderId="37" xfId="41" applyFont="1" applyFill="1" applyBorder="1" applyAlignment="1" applyProtection="1">
      <alignment horizontal="center" vertical="center"/>
    </xf>
    <xf numFmtId="0" fontId="22" fillId="24" borderId="0" xfId="0" applyFont="1" applyFill="1" applyProtection="1"/>
    <xf numFmtId="181" fontId="9" fillId="24" borderId="132" xfId="41" applyFont="1" applyFill="1" applyBorder="1" applyAlignment="1" applyProtection="1">
      <alignment vertical="center"/>
    </xf>
    <xf numFmtId="0" fontId="9" fillId="24" borderId="132" xfId="42" applyFont="1" applyFill="1" applyBorder="1" applyAlignment="1" applyProtection="1">
      <alignment vertical="center"/>
    </xf>
    <xf numFmtId="181" fontId="9" fillId="24" borderId="80" xfId="41" applyFont="1" applyFill="1" applyBorder="1" applyAlignment="1" applyProtection="1">
      <alignment vertical="center"/>
    </xf>
    <xf numFmtId="1" fontId="9" fillId="26" borderId="37" xfId="41" applyNumberFormat="1" applyFont="1" applyFill="1" applyBorder="1" applyAlignment="1" applyProtection="1">
      <alignment vertical="center"/>
      <protection locked="0"/>
    </xf>
    <xf numFmtId="1" fontId="9" fillId="26" borderId="37" xfId="42" applyNumberFormat="1" applyFont="1" applyFill="1" applyBorder="1" applyAlignment="1" applyProtection="1">
      <alignment vertical="center"/>
      <protection locked="0"/>
    </xf>
    <xf numFmtId="49" fontId="23" fillId="24" borderId="23" xfId="39" applyNumberFormat="1" applyFont="1" applyFill="1" applyBorder="1" applyAlignment="1" applyProtection="1">
      <alignment horizontal="left" vertical="center"/>
      <protection locked="0"/>
    </xf>
    <xf numFmtId="49" fontId="23" fillId="24" borderId="0" xfId="39" applyNumberFormat="1" applyFont="1" applyFill="1" applyBorder="1" applyAlignment="1" applyProtection="1">
      <alignment horizontal="left" vertical="center"/>
      <protection locked="0"/>
    </xf>
    <xf numFmtId="0" fontId="59" fillId="0" borderId="0" xfId="41" applyNumberFormat="1" applyFont="1" applyBorder="1" applyAlignment="1">
      <alignment horizontal="center" vertical="center" wrapText="1"/>
    </xf>
    <xf numFmtId="1" fontId="40" fillId="0" borderId="0" xfId="41" applyNumberFormat="1" applyAlignment="1" applyProtection="1">
      <alignment vertical="center"/>
    </xf>
    <xf numFmtId="181" fontId="21" fillId="0" borderId="0" xfId="41" applyFont="1" applyFill="1" applyBorder="1" applyAlignment="1" applyProtection="1">
      <alignment horizontal="center" vertical="center"/>
    </xf>
    <xf numFmtId="3" fontId="0" fillId="0" borderId="112" xfId="0" applyNumberFormat="1" applyBorder="1" applyProtection="1">
      <protection locked="0"/>
    </xf>
    <xf numFmtId="3" fontId="0" fillId="0" borderId="70" xfId="0" applyNumberFormat="1" applyBorder="1" applyProtection="1">
      <protection locked="0"/>
    </xf>
    <xf numFmtId="0" fontId="21" fillId="24" borderId="0" xfId="0" applyFont="1" applyFill="1" applyAlignment="1" applyProtection="1">
      <alignment horizontal="center" vertical="top"/>
    </xf>
    <xf numFmtId="206" fontId="23" fillId="0" borderId="0" xfId="41" applyNumberFormat="1" applyFont="1" applyAlignment="1" applyProtection="1">
      <alignment vertical="center"/>
    </xf>
    <xf numFmtId="181" fontId="40" fillId="24" borderId="0" xfId="41" applyFill="1" applyAlignment="1" applyProtection="1">
      <alignment vertical="center"/>
    </xf>
    <xf numFmtId="0" fontId="15" fillId="24" borderId="0" xfId="42" applyFill="1" applyAlignment="1" applyProtection="1">
      <alignment vertical="center"/>
    </xf>
    <xf numFmtId="181" fontId="40" fillId="0" borderId="0" xfId="41" applyBorder="1" applyAlignment="1" applyProtection="1">
      <alignment vertical="center"/>
    </xf>
    <xf numFmtId="3" fontId="3" fillId="0" borderId="79" xfId="44" applyNumberFormat="1" applyFont="1" applyFill="1" applyBorder="1" applyProtection="1">
      <protection locked="0"/>
    </xf>
    <xf numFmtId="3" fontId="0" fillId="0" borderId="87" xfId="0" applyNumberFormat="1" applyBorder="1" applyProtection="1">
      <protection locked="0"/>
    </xf>
    <xf numFmtId="3" fontId="3" fillId="0" borderId="49" xfId="44" applyNumberFormat="1" applyFont="1" applyFill="1" applyBorder="1" applyProtection="1">
      <protection locked="0"/>
    </xf>
    <xf numFmtId="3" fontId="0" fillId="0" borderId="81" xfId="0" applyNumberFormat="1" applyBorder="1" applyProtection="1">
      <protection locked="0"/>
    </xf>
    <xf numFmtId="208" fontId="0" fillId="0" borderId="106" xfId="0" applyNumberFormat="1" applyBorder="1"/>
    <xf numFmtId="0" fontId="27" fillId="0" borderId="0" xfId="0" applyFont="1" applyBorder="1" applyAlignment="1">
      <alignment horizontal="left" vertical="center" wrapText="1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6" fillId="0" borderId="37" xfId="0" applyFont="1" applyFill="1" applyBorder="1" applyAlignment="1" applyProtection="1">
      <alignment horizontal="center" vertical="center" wrapText="1"/>
    </xf>
    <xf numFmtId="0" fontId="24" fillId="0" borderId="37" xfId="0" applyFont="1" applyFill="1" applyBorder="1" applyAlignment="1" applyProtection="1">
      <alignment horizontal="center" vertical="center" wrapText="1"/>
    </xf>
    <xf numFmtId="0" fontId="20" fillId="0" borderId="37" xfId="0" applyFont="1" applyFill="1" applyBorder="1" applyAlignment="1" applyProtection="1">
      <alignment horizontal="center" vertical="center" wrapText="1"/>
    </xf>
    <xf numFmtId="0" fontId="89" fillId="0" borderId="37" xfId="0" applyFont="1" applyFill="1" applyBorder="1" applyAlignment="1" applyProtection="1">
      <alignment horizontal="center" vertical="center" wrapText="1"/>
    </xf>
    <xf numFmtId="215" fontId="3" fillId="0" borderId="37" xfId="0" applyNumberFormat="1" applyFont="1" applyFill="1" applyBorder="1" applyAlignment="1" applyProtection="1">
      <alignment horizontal="center"/>
    </xf>
    <xf numFmtId="215" fontId="3" fillId="0" borderId="37" xfId="31" applyNumberFormat="1" applyFont="1" applyBorder="1" applyAlignment="1"/>
    <xf numFmtId="214" fontId="3" fillId="0" borderId="37" xfId="0" applyNumberFormat="1" applyFont="1" applyBorder="1" applyAlignment="1"/>
    <xf numFmtId="214" fontId="6" fillId="0" borderId="37" xfId="0" applyNumberFormat="1" applyFont="1" applyBorder="1" applyAlignment="1"/>
    <xf numFmtId="214" fontId="90" fillId="0" borderId="37" xfId="0" applyNumberFormat="1" applyFont="1" applyBorder="1" applyAlignment="1"/>
    <xf numFmtId="0" fontId="18" fillId="0" borderId="134" xfId="48" applyFont="1" applyFill="1" applyBorder="1" applyAlignment="1" applyProtection="1">
      <alignment horizontal="centerContinuous" vertical="center"/>
    </xf>
    <xf numFmtId="3" fontId="3" fillId="0" borderId="55" xfId="48" applyNumberFormat="1" applyFont="1" applyFill="1" applyBorder="1" applyProtection="1">
      <protection locked="0"/>
    </xf>
    <xf numFmtId="3" fontId="3" fillId="0" borderId="135" xfId="48" applyNumberFormat="1" applyFont="1" applyFill="1" applyBorder="1" applyProtection="1">
      <protection locked="0"/>
    </xf>
    <xf numFmtId="208" fontId="3" fillId="24" borderId="124" xfId="48" applyNumberFormat="1" applyFont="1" applyFill="1" applyBorder="1"/>
    <xf numFmtId="0" fontId="18" fillId="0" borderId="136" xfId="48" applyFont="1" applyFill="1" applyBorder="1" applyAlignment="1" applyProtection="1">
      <alignment horizontal="centerContinuous" vertical="center"/>
    </xf>
    <xf numFmtId="0" fontId="38" fillId="0" borderId="34" xfId="48" applyFont="1" applyFill="1" applyBorder="1" applyAlignment="1" applyProtection="1">
      <alignment horizontal="center"/>
    </xf>
    <xf numFmtId="3" fontId="3" fillId="0" borderId="39" xfId="48" applyNumberFormat="1" applyFont="1" applyFill="1" applyBorder="1" applyProtection="1">
      <protection locked="0"/>
    </xf>
    <xf numFmtId="3" fontId="3" fillId="0" borderId="113" xfId="48" applyNumberFormat="1" applyFont="1" applyFill="1" applyBorder="1" applyProtection="1">
      <protection locked="0"/>
    </xf>
    <xf numFmtId="208" fontId="3" fillId="24" borderId="51" xfId="48" applyNumberFormat="1" applyFont="1" applyFill="1" applyBorder="1"/>
    <xf numFmtId="3" fontId="3" fillId="0" borderId="137" xfId="48" applyNumberFormat="1" applyFont="1" applyFill="1" applyBorder="1" applyProtection="1">
      <protection locked="0"/>
    </xf>
    <xf numFmtId="0" fontId="38" fillId="0" borderId="138" xfId="48" applyFont="1" applyFill="1" applyBorder="1" applyAlignment="1" applyProtection="1">
      <alignment horizontal="center"/>
    </xf>
    <xf numFmtId="208" fontId="3" fillId="24" borderId="127" xfId="48" applyNumberFormat="1" applyFont="1" applyFill="1" applyBorder="1"/>
    <xf numFmtId="208" fontId="3" fillId="24" borderId="139" xfId="48" applyNumberFormat="1" applyFont="1" applyFill="1" applyBorder="1"/>
    <xf numFmtId="0" fontId="10" fillId="0" borderId="22" xfId="43" applyFont="1" applyFill="1" applyBorder="1" applyAlignment="1" applyProtection="1">
      <alignment horizontal="center" vertical="center"/>
    </xf>
    <xf numFmtId="0" fontId="10" fillId="0" borderId="22" xfId="44" applyFont="1" applyFill="1" applyBorder="1" applyAlignment="1" applyProtection="1">
      <alignment horizontal="center" vertical="center"/>
    </xf>
    <xf numFmtId="0" fontId="19" fillId="0" borderId="83" xfId="43" applyFont="1" applyFill="1" applyBorder="1" applyAlignment="1" applyProtection="1">
      <alignment horizontal="center"/>
    </xf>
    <xf numFmtId="0" fontId="19" fillId="0" borderId="140" xfId="43" applyFont="1" applyFill="1" applyBorder="1" applyAlignment="1" applyProtection="1">
      <alignment horizontal="center"/>
    </xf>
    <xf numFmtId="0" fontId="19" fillId="0" borderId="141" xfId="43" applyFont="1" applyFill="1" applyBorder="1" applyAlignment="1" applyProtection="1">
      <alignment horizontal="center"/>
    </xf>
    <xf numFmtId="0" fontId="19" fillId="0" borderId="83" xfId="44" applyFont="1" applyFill="1" applyBorder="1" applyAlignment="1" applyProtection="1">
      <alignment horizontal="center"/>
    </xf>
    <xf numFmtId="0" fontId="19" fillId="0" borderId="140" xfId="44" applyFont="1" applyFill="1" applyBorder="1" applyAlignment="1" applyProtection="1">
      <alignment horizontal="center"/>
    </xf>
    <xf numFmtId="0" fontId="19" fillId="0" borderId="141" xfId="44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top"/>
    </xf>
    <xf numFmtId="0" fontId="21" fillId="0" borderId="0" xfId="0" applyFont="1" applyFill="1" applyAlignment="1" applyProtection="1">
      <alignment horizontal="center" vertical="top"/>
    </xf>
    <xf numFmtId="181" fontId="9" fillId="0" borderId="0" xfId="41" applyFont="1" applyFill="1" applyAlignment="1" applyProtection="1">
      <alignment vertical="center" wrapText="1"/>
    </xf>
    <xf numFmtId="0" fontId="18" fillId="0" borderId="142" xfId="0" applyFont="1" applyFill="1" applyBorder="1" applyAlignment="1" applyProtection="1">
      <alignment horizontal="center" vertical="center" wrapText="1"/>
    </xf>
    <xf numFmtId="0" fontId="18" fillId="0" borderId="142" xfId="0" applyFont="1" applyFill="1" applyBorder="1" applyAlignment="1">
      <alignment horizontal="center" vertical="center" wrapText="1"/>
    </xf>
    <xf numFmtId="49" fontId="15" fillId="26" borderId="64" xfId="41" applyNumberFormat="1" applyFont="1" applyFill="1" applyBorder="1" applyAlignment="1" applyProtection="1">
      <alignment horizontal="left" vertical="center"/>
      <protection locked="0"/>
    </xf>
    <xf numFmtId="49" fontId="15" fillId="26" borderId="37" xfId="41" applyNumberFormat="1" applyFont="1" applyFill="1" applyBorder="1" applyAlignment="1" applyProtection="1">
      <alignment horizontal="left" vertical="center"/>
      <protection locked="0"/>
    </xf>
    <xf numFmtId="49" fontId="15" fillId="26" borderId="52" xfId="39" applyNumberFormat="1" applyFont="1" applyFill="1" applyBorder="1" applyAlignment="1" applyProtection="1">
      <alignment horizontal="left" vertical="center"/>
      <protection locked="0"/>
    </xf>
    <xf numFmtId="49" fontId="15" fillId="26" borderId="64" xfId="0" applyNumberFormat="1" applyFont="1" applyFill="1" applyBorder="1" applyAlignment="1" applyProtection="1">
      <alignment horizontal="left" vertical="center"/>
      <protection locked="0"/>
    </xf>
    <xf numFmtId="49" fontId="15" fillId="26" borderId="37" xfId="39" applyNumberFormat="1" applyFont="1" applyFill="1" applyBorder="1" applyAlignment="1" applyProtection="1">
      <alignment horizontal="left" vertical="center"/>
      <protection locked="0"/>
    </xf>
    <xf numFmtId="49" fontId="8" fillId="26" borderId="60" xfId="22" applyNumberFormat="1" applyFill="1" applyBorder="1" applyAlignment="1" applyProtection="1">
      <alignment horizontal="left" vertical="center"/>
      <protection locked="0"/>
    </xf>
    <xf numFmtId="49" fontId="15" fillId="26" borderId="37" xfId="0" applyNumberFormat="1" applyFont="1" applyFill="1" applyBorder="1" applyAlignment="1" applyProtection="1">
      <alignment horizontal="left"/>
      <protection locked="0"/>
    </xf>
    <xf numFmtId="0" fontId="3" fillId="0" borderId="107" xfId="48" applyFont="1" applyFill="1" applyBorder="1" applyAlignment="1" applyProtection="1">
      <alignment horizontal="center"/>
    </xf>
    <xf numFmtId="0" fontId="11" fillId="0" borderId="37" xfId="0" applyFont="1" applyFill="1" applyBorder="1" applyAlignment="1" applyProtection="1">
      <alignment horizontal="center" vertical="center" wrapText="1"/>
    </xf>
    <xf numFmtId="0" fontId="3" fillId="0" borderId="46" xfId="0" applyFont="1" applyFill="1" applyBorder="1" applyAlignment="1">
      <alignment horizontal="centerContinuous" vertical="center" wrapText="1"/>
    </xf>
    <xf numFmtId="0" fontId="35" fillId="0" borderId="37" xfId="0" applyFont="1" applyBorder="1"/>
    <xf numFmtId="0" fontId="101" fillId="0" borderId="37" xfId="0" applyFont="1" applyBorder="1"/>
    <xf numFmtId="0" fontId="10" fillId="0" borderId="97" xfId="0" applyFont="1" applyBorder="1" applyAlignment="1">
      <alignment horizontal="center" vertical="center" wrapText="1"/>
    </xf>
    <xf numFmtId="0" fontId="10" fillId="0" borderId="143" xfId="0" applyFont="1" applyBorder="1" applyAlignment="1">
      <alignment horizontal="center" vertical="center" wrapText="1"/>
    </xf>
    <xf numFmtId="0" fontId="10" fillId="0" borderId="144" xfId="0" applyFont="1" applyBorder="1" applyAlignment="1">
      <alignment horizontal="center" vertical="center" wrapText="1"/>
    </xf>
    <xf numFmtId="0" fontId="10" fillId="0" borderId="145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/>
    </xf>
    <xf numFmtId="0" fontId="3" fillId="0" borderId="42" xfId="0" applyFont="1" applyFill="1" applyBorder="1" applyAlignment="1" applyProtection="1">
      <alignment horizontal="justify" wrapText="1"/>
    </xf>
    <xf numFmtId="0" fontId="3" fillId="0" borderId="50" xfId="0" applyFont="1" applyFill="1" applyBorder="1" applyAlignment="1" applyProtection="1">
      <alignment horizontal="justify" wrapText="1"/>
    </xf>
    <xf numFmtId="0" fontId="0" fillId="0" borderId="0" xfId="0" applyNumberFormat="1"/>
    <xf numFmtId="0" fontId="3" fillId="0" borderId="61" xfId="0" applyFont="1" applyFill="1" applyBorder="1" applyAlignment="1" applyProtection="1">
      <alignment horizontal="justify" wrapText="1"/>
    </xf>
    <xf numFmtId="181" fontId="9" fillId="0" borderId="0" xfId="41" applyFont="1" applyFill="1" applyAlignment="1" applyProtection="1">
      <alignment horizontal="left" vertical="center"/>
    </xf>
    <xf numFmtId="181" fontId="22" fillId="0" borderId="0" xfId="41" applyFont="1" applyAlignment="1" applyProtection="1">
      <alignment vertical="center" wrapText="1"/>
    </xf>
    <xf numFmtId="0" fontId="9" fillId="0" borderId="0" xfId="40" applyFont="1" applyAlignment="1" applyProtection="1">
      <alignment vertical="center"/>
    </xf>
    <xf numFmtId="181" fontId="9" fillId="0" borderId="0" xfId="41" applyFont="1" applyAlignment="1" applyProtection="1">
      <alignment vertical="center"/>
    </xf>
    <xf numFmtId="181" fontId="9" fillId="0" borderId="0" xfId="41" applyFont="1" applyAlignment="1" applyProtection="1">
      <alignment horizontal="right" vertical="center"/>
    </xf>
    <xf numFmtId="181" fontId="9" fillId="0" borderId="0" xfId="41" applyFont="1" applyFill="1" applyBorder="1" applyAlignment="1" applyProtection="1">
      <alignment horizontal="right" vertical="center"/>
    </xf>
    <xf numFmtId="181" fontId="86" fillId="0" borderId="0" xfId="41" applyFont="1" applyFill="1" applyAlignment="1" applyProtection="1">
      <alignment horizontal="left" vertical="center"/>
    </xf>
    <xf numFmtId="181" fontId="86" fillId="0" borderId="0" xfId="41" applyFont="1" applyAlignment="1" applyProtection="1">
      <alignment horizontal="right" vertical="center"/>
    </xf>
    <xf numFmtId="181" fontId="86" fillId="0" borderId="0" xfId="41" applyFont="1" applyFill="1" applyBorder="1" applyAlignment="1" applyProtection="1">
      <alignment horizontal="right" vertical="center"/>
    </xf>
    <xf numFmtId="181" fontId="86" fillId="0" borderId="0" xfId="41" applyFont="1" applyFill="1" applyBorder="1" applyAlignment="1" applyProtection="1">
      <alignment vertical="center"/>
    </xf>
    <xf numFmtId="0" fontId="3" fillId="0" borderId="78" xfId="0" applyFont="1" applyFill="1" applyBorder="1" applyAlignment="1">
      <alignment horizontal="centerContinuous" vertical="center"/>
    </xf>
    <xf numFmtId="0" fontId="3" fillId="0" borderId="86" xfId="0" applyFont="1" applyFill="1" applyBorder="1" applyAlignment="1">
      <alignment horizontal="centerContinuous" vertical="center"/>
    </xf>
    <xf numFmtId="1" fontId="15" fillId="25" borderId="37" xfId="41" applyNumberFormat="1" applyFont="1" applyFill="1" applyBorder="1" applyAlignment="1" applyProtection="1">
      <alignment vertical="center"/>
    </xf>
    <xf numFmtId="181" fontId="60" fillId="0" borderId="78" xfId="41" applyFont="1" applyBorder="1" applyAlignment="1" applyProtection="1">
      <alignment vertical="center" wrapText="1"/>
    </xf>
    <xf numFmtId="181" fontId="94" fillId="0" borderId="78" xfId="41" applyFont="1" applyBorder="1" applyAlignment="1" applyProtection="1">
      <alignment vertical="center" wrapText="1"/>
    </xf>
    <xf numFmtId="0" fontId="10" fillId="0" borderId="62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wrapText="1"/>
    </xf>
    <xf numFmtId="0" fontId="6" fillId="0" borderId="105" xfId="0" applyFont="1" applyBorder="1" applyAlignment="1">
      <alignment horizontal="center" wrapText="1"/>
    </xf>
    <xf numFmtId="0" fontId="6" fillId="0" borderId="146" xfId="0" applyFont="1" applyBorder="1" applyAlignment="1">
      <alignment horizontal="center" wrapText="1"/>
    </xf>
    <xf numFmtId="181" fontId="94" fillId="0" borderId="134" xfId="41" applyFont="1" applyBorder="1" applyAlignment="1" applyProtection="1">
      <alignment vertical="center" wrapText="1"/>
    </xf>
    <xf numFmtId="3" fontId="14" fillId="0" borderId="87" xfId="44" applyNumberFormat="1" applyFont="1" applyFill="1" applyBorder="1" applyAlignment="1" applyProtection="1">
      <protection locked="0"/>
    </xf>
    <xf numFmtId="3" fontId="14" fillId="0" borderId="79" xfId="44" applyNumberFormat="1" applyFont="1" applyFill="1" applyBorder="1" applyAlignment="1" applyProtection="1">
      <protection locked="0"/>
    </xf>
    <xf numFmtId="3" fontId="14" fillId="0" borderId="125" xfId="44" applyNumberFormat="1" applyFont="1" applyFill="1" applyBorder="1" applyAlignment="1" applyProtection="1">
      <protection locked="0"/>
    </xf>
    <xf numFmtId="3" fontId="14" fillId="0" borderId="100" xfId="44" applyNumberFormat="1" applyFont="1" applyFill="1" applyBorder="1" applyAlignment="1" applyProtection="1">
      <protection locked="0"/>
    </xf>
    <xf numFmtId="3" fontId="14" fillId="0" borderId="99" xfId="44" applyNumberFormat="1" applyFont="1" applyFill="1" applyBorder="1" applyAlignment="1" applyProtection="1">
      <protection locked="0"/>
    </xf>
    <xf numFmtId="3" fontId="14" fillId="0" borderId="81" xfId="44" applyNumberFormat="1" applyFont="1" applyFill="1" applyBorder="1" applyAlignment="1" applyProtection="1">
      <protection locked="0"/>
    </xf>
    <xf numFmtId="3" fontId="14" fillId="0" borderId="77" xfId="44" applyNumberFormat="1" applyFont="1" applyFill="1" applyBorder="1" applyAlignment="1" applyProtection="1">
      <protection locked="0"/>
    </xf>
    <xf numFmtId="3" fontId="14" fillId="0" borderId="135" xfId="44" applyNumberFormat="1" applyFont="1" applyFill="1" applyBorder="1" applyAlignment="1" applyProtection="1">
      <protection locked="0"/>
    </xf>
    <xf numFmtId="3" fontId="14" fillId="0" borderId="60" xfId="44" applyNumberFormat="1" applyFont="1" applyFill="1" applyBorder="1" applyAlignment="1" applyProtection="1">
      <protection locked="0"/>
    </xf>
    <xf numFmtId="3" fontId="14" fillId="0" borderId="64" xfId="44" applyNumberFormat="1" applyFont="1" applyFill="1" applyBorder="1" applyAlignment="1" applyProtection="1">
      <protection locked="0"/>
    </xf>
    <xf numFmtId="3" fontId="3" fillId="0" borderId="87" xfId="0" applyNumberFormat="1" applyFont="1" applyBorder="1" applyAlignment="1" applyProtection="1">
      <protection locked="0"/>
    </xf>
    <xf numFmtId="3" fontId="3" fillId="0" borderId="79" xfId="0" applyNumberFormat="1" applyFont="1" applyFill="1" applyBorder="1" applyAlignment="1" applyProtection="1">
      <protection locked="0"/>
    </xf>
    <xf numFmtId="3" fontId="3" fillId="0" borderId="111" xfId="0" applyNumberFormat="1" applyFont="1" applyBorder="1" applyAlignment="1" applyProtection="1">
      <protection locked="0"/>
    </xf>
    <xf numFmtId="3" fontId="3" fillId="0" borderId="37" xfId="0" applyNumberFormat="1" applyFont="1" applyBorder="1" applyAlignment="1">
      <alignment horizontal="center"/>
    </xf>
    <xf numFmtId="3" fontId="3" fillId="0" borderId="57" xfId="0" applyNumberFormat="1" applyFont="1" applyBorder="1" applyAlignment="1">
      <alignment horizontal="center"/>
    </xf>
    <xf numFmtId="3" fontId="14" fillId="0" borderId="37" xfId="31" applyNumberFormat="1" applyFont="1" applyBorder="1" applyAlignment="1"/>
    <xf numFmtId="0" fontId="102" fillId="0" borderId="0" xfId="0" applyFont="1" applyAlignment="1" applyProtection="1">
      <alignment horizontal="left" vertical="top"/>
    </xf>
    <xf numFmtId="0" fontId="13" fillId="0" borderId="52" xfId="0" applyFont="1" applyBorder="1" applyAlignment="1">
      <alignment horizontal="center"/>
    </xf>
    <xf numFmtId="0" fontId="3" fillId="0" borderId="52" xfId="0" applyFont="1" applyFill="1" applyBorder="1" applyAlignment="1" applyProtection="1">
      <alignment horizontal="left"/>
    </xf>
    <xf numFmtId="0" fontId="13" fillId="0" borderId="52" xfId="0" applyFont="1" applyFill="1" applyBorder="1" applyAlignment="1" applyProtection="1">
      <alignment horizontal="left"/>
    </xf>
    <xf numFmtId="0" fontId="13" fillId="0" borderId="37" xfId="0" applyFont="1" applyFill="1" applyBorder="1" applyAlignment="1" applyProtection="1">
      <alignment horizontal="left"/>
    </xf>
    <xf numFmtId="181" fontId="51" fillId="24" borderId="0" xfId="41" applyFont="1" applyFill="1" applyAlignment="1" applyProtection="1">
      <alignment vertical="center"/>
    </xf>
    <xf numFmtId="181" fontId="9" fillId="0" borderId="132" xfId="41" applyFont="1" applyFill="1" applyBorder="1" applyAlignment="1" applyProtection="1">
      <alignment vertical="center" wrapText="1"/>
    </xf>
    <xf numFmtId="0" fontId="3" fillId="0" borderId="0" xfId="39" applyFont="1" applyAlignment="1" applyProtection="1">
      <alignment vertic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3" fillId="27" borderId="40" xfId="0" applyFont="1" applyFill="1" applyBorder="1"/>
    <xf numFmtId="0" fontId="3" fillId="27" borderId="38" xfId="0" applyFont="1" applyFill="1" applyBorder="1"/>
    <xf numFmtId="0" fontId="6" fillId="27" borderId="147" xfId="0" applyFont="1" applyFill="1" applyBorder="1" applyAlignment="1">
      <alignment horizontal="centerContinuous" vertical="center" wrapText="1"/>
    </xf>
    <xf numFmtId="0" fontId="6" fillId="27" borderId="46" xfId="0" applyFont="1" applyFill="1" applyBorder="1" applyAlignment="1" applyProtection="1">
      <alignment horizontal="centerContinuous" vertical="center" wrapText="1"/>
    </xf>
    <xf numFmtId="0" fontId="19" fillId="0" borderId="0" xfId="0" applyFont="1" applyAlignment="1">
      <alignment horizontal="center" vertical="top"/>
    </xf>
    <xf numFmtId="0" fontId="19" fillId="27" borderId="22" xfId="0" applyFont="1" applyFill="1" applyBorder="1" applyAlignment="1" applyProtection="1">
      <alignment horizontal="center"/>
    </xf>
    <xf numFmtId="0" fontId="19" fillId="27" borderId="43" xfId="0" applyFont="1" applyFill="1" applyBorder="1" applyAlignment="1" applyProtection="1">
      <alignment horizontal="center"/>
    </xf>
    <xf numFmtId="0" fontId="103" fillId="0" borderId="0" xfId="0" applyFont="1" applyAlignment="1">
      <alignment horizontal="center" vertical="center"/>
    </xf>
    <xf numFmtId="208" fontId="3" fillId="27" borderId="119" xfId="0" applyNumberFormat="1" applyFont="1" applyFill="1" applyBorder="1"/>
    <xf numFmtId="208" fontId="3" fillId="27" borderId="123" xfId="0" applyNumberFormat="1" applyFont="1" applyFill="1" applyBorder="1"/>
    <xf numFmtId="208" fontId="3" fillId="27" borderId="50" xfId="0" applyNumberFormat="1" applyFont="1" applyFill="1" applyBorder="1"/>
    <xf numFmtId="208" fontId="3" fillId="27" borderId="71" xfId="0" applyNumberFormat="1" applyFont="1" applyFill="1" applyBorder="1"/>
    <xf numFmtId="208" fontId="3" fillId="27" borderId="73" xfId="0" applyNumberFormat="1" applyFont="1" applyFill="1" applyBorder="1" applyProtection="1"/>
    <xf numFmtId="208" fontId="3" fillId="27" borderId="75" xfId="0" applyNumberFormat="1" applyFont="1" applyFill="1" applyBorder="1" applyProtection="1"/>
    <xf numFmtId="181" fontId="5" fillId="0" borderId="0" xfId="41" applyFont="1" applyAlignment="1" applyProtection="1">
      <alignment vertical="center"/>
    </xf>
    <xf numFmtId="181" fontId="15" fillId="0" borderId="0" xfId="41" applyFont="1" applyAlignment="1" applyProtection="1">
      <alignment vertical="center"/>
    </xf>
    <xf numFmtId="181" fontId="3" fillId="0" borderId="78" xfId="41" applyFont="1" applyBorder="1" applyAlignment="1" applyProtection="1">
      <alignment vertical="center"/>
    </xf>
    <xf numFmtId="181" fontId="3" fillId="0" borderId="0" xfId="41" applyFont="1" applyAlignment="1" applyProtection="1">
      <alignment horizontal="left" vertical="center"/>
    </xf>
    <xf numFmtId="49" fontId="15" fillId="0" borderId="37" xfId="41" applyNumberFormat="1" applyFont="1" applyFill="1" applyBorder="1" applyAlignment="1" applyProtection="1">
      <alignment horizontal="left" vertical="center"/>
      <protection locked="0"/>
    </xf>
    <xf numFmtId="49" fontId="8" fillId="0" borderId="60" xfId="22" applyNumberFormat="1" applyFill="1" applyBorder="1" applyAlignment="1" applyProtection="1">
      <alignment horizontal="left" vertical="center"/>
      <protection locked="0"/>
    </xf>
    <xf numFmtId="49" fontId="15" fillId="0" borderId="37" xfId="0" applyNumberFormat="1" applyFont="1" applyFill="1" applyBorder="1" applyAlignment="1" applyProtection="1">
      <alignment horizontal="left"/>
      <protection locked="0"/>
    </xf>
    <xf numFmtId="181" fontId="15" fillId="0" borderId="0" xfId="41" applyFont="1" applyAlignment="1" applyProtection="1">
      <alignment horizontal="left" vertical="center"/>
    </xf>
    <xf numFmtId="181" fontId="15" fillId="0" borderId="0" xfId="41" applyFont="1" applyBorder="1" applyAlignment="1" applyProtection="1">
      <alignment vertical="center"/>
    </xf>
    <xf numFmtId="0" fontId="22" fillId="0" borderId="0" xfId="0" applyFont="1" applyAlignment="1">
      <alignment wrapText="1"/>
    </xf>
    <xf numFmtId="0" fontId="15" fillId="0" borderId="119" xfId="0" applyFont="1" applyFill="1" applyBorder="1" applyAlignment="1" applyProtection="1">
      <alignment horizontal="left" vertical="center" wrapText="1"/>
    </xf>
    <xf numFmtId="3" fontId="3" fillId="24" borderId="120" xfId="0" applyNumberFormat="1" applyFont="1" applyFill="1" applyBorder="1" applyAlignment="1">
      <alignment horizontal="center" vertical="center"/>
    </xf>
    <xf numFmtId="0" fontId="15" fillId="0" borderId="50" xfId="0" applyFont="1" applyFill="1" applyBorder="1" applyAlignment="1" applyProtection="1">
      <alignment horizontal="left" vertical="center" wrapText="1"/>
    </xf>
    <xf numFmtId="3" fontId="3" fillId="24" borderId="37" xfId="0" applyNumberFormat="1" applyFont="1" applyFill="1" applyBorder="1" applyAlignment="1">
      <alignment horizontal="center" vertical="center"/>
    </xf>
    <xf numFmtId="0" fontId="15" fillId="0" borderId="61" xfId="0" applyFont="1" applyFill="1" applyBorder="1" applyAlignment="1" applyProtection="1">
      <alignment horizontal="left" vertical="center" wrapText="1"/>
    </xf>
    <xf numFmtId="3" fontId="3" fillId="24" borderId="53" xfId="0" applyNumberFormat="1" applyFont="1" applyFill="1" applyBorder="1" applyAlignment="1">
      <alignment horizontal="center" vertical="center"/>
    </xf>
    <xf numFmtId="0" fontId="10" fillId="0" borderId="73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3" fontId="3" fillId="24" borderId="52" xfId="0" applyNumberFormat="1" applyFont="1" applyFill="1" applyBorder="1" applyAlignment="1">
      <alignment horizontal="center" vertical="center"/>
    </xf>
    <xf numFmtId="3" fontId="3" fillId="0" borderId="52" xfId="0" applyNumberFormat="1" applyFont="1" applyBorder="1" applyAlignment="1">
      <alignment horizontal="center" vertical="center"/>
    </xf>
    <xf numFmtId="0" fontId="3" fillId="0" borderId="61" xfId="0" applyFont="1" applyFill="1" applyBorder="1" applyAlignment="1" applyProtection="1">
      <alignment horizontal="left" vertical="center" wrapText="1"/>
    </xf>
    <xf numFmtId="3" fontId="3" fillId="0" borderId="53" xfId="0" applyNumberFormat="1" applyFont="1" applyBorder="1" applyAlignment="1">
      <alignment horizontal="center" vertical="center"/>
    </xf>
    <xf numFmtId="0" fontId="0" fillId="0" borderId="0" xfId="0" applyAlignment="1" applyProtection="1"/>
    <xf numFmtId="0" fontId="3" fillId="0" borderId="0" xfId="0" applyFont="1" applyBorder="1" applyProtection="1"/>
    <xf numFmtId="0" fontId="6" fillId="28" borderId="73" xfId="0" applyFont="1" applyFill="1" applyBorder="1" applyAlignment="1" applyProtection="1">
      <alignment horizontal="center" vertical="center"/>
    </xf>
    <xf numFmtId="0" fontId="6" fillId="28" borderId="74" xfId="0" applyFont="1" applyFill="1" applyBorder="1" applyAlignment="1" applyProtection="1">
      <alignment horizontal="center" vertical="center" wrapText="1"/>
    </xf>
    <xf numFmtId="0" fontId="6" fillId="28" borderId="75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justify" wrapText="1"/>
    </xf>
    <xf numFmtId="3" fontId="15" fillId="0" borderId="52" xfId="0" applyNumberFormat="1" applyFont="1" applyFill="1" applyBorder="1" applyAlignment="1" applyProtection="1">
      <alignment vertical="center"/>
    </xf>
    <xf numFmtId="0" fontId="24" fillId="0" borderId="0" xfId="0" applyFont="1" applyAlignment="1" applyProtection="1"/>
    <xf numFmtId="0" fontId="24" fillId="0" borderId="0" xfId="0" applyFont="1" applyProtection="1"/>
    <xf numFmtId="3" fontId="15" fillId="0" borderId="37" xfId="0" applyNumberFormat="1" applyFont="1" applyFill="1" applyBorder="1" applyAlignment="1" applyProtection="1">
      <alignment vertical="center"/>
    </xf>
    <xf numFmtId="4" fontId="3" fillId="0" borderId="50" xfId="0" applyNumberFormat="1" applyFont="1" applyFill="1" applyBorder="1" applyAlignment="1" applyProtection="1">
      <alignment horizontal="justify"/>
    </xf>
    <xf numFmtId="3" fontId="15" fillId="0" borderId="37" xfId="0" applyNumberFormat="1" applyFont="1" applyFill="1" applyBorder="1" applyAlignment="1" applyProtection="1">
      <alignment horizontal="right" vertical="center"/>
    </xf>
    <xf numFmtId="0" fontId="0" fillId="0" borderId="0" xfId="0" applyFont="1" applyProtection="1"/>
    <xf numFmtId="0" fontId="3" fillId="0" borderId="0" xfId="0" applyFont="1" applyAlignment="1" applyProtection="1"/>
    <xf numFmtId="0" fontId="3" fillId="0" borderId="50" xfId="0" applyFont="1" applyFill="1" applyBorder="1" applyAlignment="1" applyProtection="1">
      <alignment horizontal="justify"/>
    </xf>
    <xf numFmtId="3" fontId="15" fillId="0" borderId="53" xfId="0" applyNumberFormat="1" applyFont="1" applyFill="1" applyBorder="1" applyAlignment="1" applyProtection="1">
      <alignment vertical="center"/>
    </xf>
    <xf numFmtId="0" fontId="22" fillId="0" borderId="73" xfId="0" applyFont="1" applyFill="1" applyBorder="1" applyAlignment="1" applyProtection="1">
      <alignment horizontal="center" vertical="center" wrapText="1"/>
    </xf>
    <xf numFmtId="3" fontId="22" fillId="0" borderId="74" xfId="0" applyNumberFormat="1" applyFont="1" applyFill="1" applyBorder="1" applyAlignment="1" applyProtection="1">
      <alignment vertical="center"/>
    </xf>
    <xf numFmtId="0" fontId="9" fillId="28" borderId="75" xfId="0" applyNumberFormat="1" applyFont="1" applyFill="1" applyBorder="1" applyAlignment="1" applyProtection="1">
      <alignment horizontal="center" vertical="center" wrapText="1"/>
    </xf>
    <xf numFmtId="0" fontId="0" fillId="0" borderId="120" xfId="0" applyBorder="1" applyProtection="1"/>
    <xf numFmtId="0" fontId="0" fillId="0" borderId="123" xfId="0" applyNumberFormat="1" applyBorder="1" applyProtection="1"/>
    <xf numFmtId="0" fontId="3" fillId="0" borderId="37" xfId="0" applyFont="1" applyFill="1" applyBorder="1" applyAlignment="1" applyProtection="1">
      <alignment horizontal="justify" vertical="center" wrapText="1"/>
    </xf>
    <xf numFmtId="0" fontId="9" fillId="28" borderId="75" xfId="0" applyNumberFormat="1" applyFont="1" applyFill="1" applyBorder="1" applyAlignment="1" applyProtection="1">
      <alignment horizontal="center" vertical="center"/>
    </xf>
    <xf numFmtId="0" fontId="95" fillId="0" borderId="0" xfId="0" applyFont="1" applyAlignment="1" applyProtection="1"/>
    <xf numFmtId="1" fontId="0" fillId="0" borderId="0" xfId="0" applyNumberFormat="1" applyProtection="1"/>
    <xf numFmtId="0" fontId="0" fillId="0" borderId="0" xfId="0" applyNumberFormat="1" applyProtection="1"/>
    <xf numFmtId="0" fontId="6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/>
    </xf>
    <xf numFmtId="208" fontId="3" fillId="0" borderId="0" xfId="0" applyNumberFormat="1" applyFont="1" applyFill="1" applyBorder="1" applyAlignment="1"/>
    <xf numFmtId="0" fontId="6" fillId="0" borderId="0" xfId="0" applyFont="1"/>
    <xf numFmtId="0" fontId="104" fillId="0" borderId="0" xfId="0" applyFont="1"/>
    <xf numFmtId="0" fontId="57" fillId="0" borderId="0" xfId="0" applyFont="1" applyAlignment="1">
      <alignment horizontal="center" vertical="center" wrapText="1"/>
    </xf>
    <xf numFmtId="3" fontId="3" fillId="0" borderId="87" xfId="44" applyNumberFormat="1" applyFont="1" applyFill="1" applyBorder="1" applyAlignment="1" applyProtection="1">
      <protection locked="0"/>
    </xf>
    <xf numFmtId="3" fontId="3" fillId="0" borderId="79" xfId="44" applyNumberFormat="1" applyFont="1" applyFill="1" applyBorder="1" applyAlignment="1" applyProtection="1">
      <protection locked="0"/>
    </xf>
    <xf numFmtId="3" fontId="3" fillId="0" borderId="125" xfId="44" applyNumberFormat="1" applyFont="1" applyFill="1" applyBorder="1" applyAlignment="1" applyProtection="1">
      <protection locked="0"/>
    </xf>
    <xf numFmtId="3" fontId="3" fillId="0" borderId="81" xfId="44" applyNumberFormat="1" applyFont="1" applyFill="1" applyBorder="1" applyAlignment="1" applyProtection="1">
      <protection locked="0"/>
    </xf>
    <xf numFmtId="3" fontId="3" fillId="0" borderId="77" xfId="44" applyNumberFormat="1" applyFont="1" applyFill="1" applyBorder="1" applyAlignment="1" applyProtection="1">
      <protection locked="0"/>
    </xf>
    <xf numFmtId="3" fontId="3" fillId="0" borderId="135" xfId="44" applyNumberFormat="1" applyFont="1" applyFill="1" applyBorder="1" applyAlignment="1" applyProtection="1">
      <protection locked="0"/>
    </xf>
    <xf numFmtId="208" fontId="3" fillId="24" borderId="114" xfId="44" applyNumberFormat="1" applyFont="1" applyFill="1" applyBorder="1" applyAlignment="1"/>
    <xf numFmtId="208" fontId="3" fillId="24" borderId="107" xfId="44" applyNumberFormat="1" applyFont="1" applyFill="1" applyBorder="1" applyAlignment="1"/>
    <xf numFmtId="0" fontId="3" fillId="0" borderId="41" xfId="0" applyFont="1" applyFill="1" applyBorder="1" applyAlignment="1" applyProtection="1">
      <alignment horizontal="justify"/>
    </xf>
    <xf numFmtId="0" fontId="15" fillId="0" borderId="52" xfId="0" applyFont="1" applyFill="1" applyBorder="1" applyAlignment="1" applyProtection="1">
      <alignment horizontal="center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97" fillId="0" borderId="0" xfId="0" applyFont="1" applyAlignment="1">
      <alignment wrapText="1"/>
    </xf>
    <xf numFmtId="0" fontId="0" fillId="0" borderId="0" xfId="0" applyFont="1" applyAlignment="1" applyProtection="1">
      <alignment horizontal="left"/>
      <protection locked="0"/>
    </xf>
    <xf numFmtId="0" fontId="57" fillId="0" borderId="0" xfId="0" applyFont="1" applyAlignment="1">
      <alignment horizontal="center"/>
    </xf>
    <xf numFmtId="3" fontId="3" fillId="0" borderId="37" xfId="0" applyNumberFormat="1" applyFont="1" applyFill="1" applyBorder="1" applyAlignment="1">
      <alignment horizontal="center"/>
    </xf>
    <xf numFmtId="0" fontId="18" fillId="0" borderId="29" xfId="0" applyFont="1" applyFill="1" applyBorder="1" applyAlignment="1" applyProtection="1">
      <alignment horizontal="center" vertical="center" wrapText="1"/>
    </xf>
    <xf numFmtId="0" fontId="18" fillId="0" borderId="142" xfId="0" applyNumberFormat="1" applyFont="1" applyFill="1" applyBorder="1" applyAlignment="1" applyProtection="1">
      <alignment horizontal="center" vertical="center" wrapText="1"/>
    </xf>
    <xf numFmtId="0" fontId="4" fillId="0" borderId="41" xfId="0" applyFont="1" applyFill="1" applyBorder="1" applyAlignment="1" applyProtection="1">
      <alignment horizontal="left"/>
    </xf>
    <xf numFmtId="40" fontId="3" fillId="24" borderId="120" xfId="31" applyFont="1" applyFill="1" applyBorder="1" applyAlignment="1">
      <alignment horizontal="center"/>
    </xf>
    <xf numFmtId="40" fontId="3" fillId="24" borderId="37" xfId="31" applyFont="1" applyFill="1" applyBorder="1" applyAlignment="1">
      <alignment horizontal="center"/>
    </xf>
    <xf numFmtId="40" fontId="3" fillId="24" borderId="53" xfId="31" applyFont="1" applyFill="1" applyBorder="1" applyAlignment="1">
      <alignment horizontal="center"/>
    </xf>
    <xf numFmtId="0" fontId="3" fillId="0" borderId="22" xfId="0" applyFont="1" applyFill="1" applyBorder="1" applyAlignment="1" applyProtection="1">
      <alignment horizontal="justify"/>
    </xf>
    <xf numFmtId="0" fontId="105" fillId="0" borderId="0" xfId="0" applyFont="1" applyFill="1" applyBorder="1" applyAlignment="1" applyProtection="1">
      <alignment horizontal="left" vertical="center"/>
    </xf>
    <xf numFmtId="181" fontId="3" fillId="0" borderId="0" xfId="41" applyFont="1" applyAlignment="1" applyProtection="1">
      <alignment vertical="center"/>
    </xf>
    <xf numFmtId="49" fontId="15" fillId="0" borderId="37" xfId="41" applyNumberFormat="1" applyFont="1" applyBorder="1" applyAlignment="1" applyProtection="1">
      <alignment horizontal="left" vertical="center"/>
      <protection locked="0"/>
    </xf>
    <xf numFmtId="49" fontId="15" fillId="0" borderId="37" xfId="0" applyNumberFormat="1" applyFont="1" applyBorder="1" applyAlignment="1" applyProtection="1">
      <alignment horizontal="left"/>
      <protection locked="0"/>
    </xf>
    <xf numFmtId="181" fontId="5" fillId="0" borderId="37" xfId="41" applyFont="1" applyFill="1" applyBorder="1" applyAlignment="1" applyProtection="1">
      <alignment horizontal="center" vertical="center"/>
    </xf>
    <xf numFmtId="1" fontId="15" fillId="26" borderId="37" xfId="41" applyNumberFormat="1" applyFont="1" applyFill="1" applyBorder="1" applyAlignment="1" applyProtection="1">
      <alignment vertical="center"/>
      <protection locked="0"/>
    </xf>
    <xf numFmtId="38" fontId="15" fillId="26" borderId="37" xfId="31" applyNumberFormat="1" applyFont="1" applyFill="1" applyBorder="1" applyAlignment="1" applyProtection="1">
      <alignment vertical="center"/>
      <protection locked="0"/>
    </xf>
    <xf numFmtId="181" fontId="15" fillId="0" borderId="0" xfId="41" applyFont="1" applyFill="1" applyBorder="1" applyAlignment="1" applyProtection="1">
      <alignment vertical="center"/>
    </xf>
    <xf numFmtId="3" fontId="15" fillId="0" borderId="52" xfId="0" applyNumberFormat="1" applyFont="1" applyFill="1" applyBorder="1" applyAlignment="1" applyProtection="1">
      <protection locked="0"/>
    </xf>
    <xf numFmtId="3" fontId="15" fillId="0" borderId="37" xfId="0" applyNumberFormat="1" applyFont="1" applyFill="1" applyBorder="1" applyAlignment="1" applyProtection="1">
      <protection locked="0"/>
    </xf>
    <xf numFmtId="3" fontId="15" fillId="0" borderId="53" xfId="0" applyNumberFormat="1" applyFont="1" applyFill="1" applyBorder="1" applyAlignment="1" applyProtection="1">
      <protection locked="0"/>
    </xf>
    <xf numFmtId="0" fontId="15" fillId="0" borderId="72" xfId="0" applyNumberFormat="1" applyFont="1" applyFill="1" applyBorder="1" applyAlignment="1" applyProtection="1">
      <alignment wrapText="1"/>
      <protection locked="0"/>
    </xf>
    <xf numFmtId="0" fontId="15" fillId="0" borderId="69" xfId="0" applyNumberFormat="1" applyFont="1" applyFill="1" applyBorder="1" applyAlignment="1" applyProtection="1">
      <alignment wrapText="1"/>
      <protection locked="0"/>
    </xf>
    <xf numFmtId="0" fontId="15" fillId="0" borderId="70" xfId="0" applyNumberFormat="1" applyFont="1" applyFill="1" applyBorder="1" applyAlignment="1" applyProtection="1">
      <alignment wrapText="1"/>
      <protection locked="0"/>
    </xf>
    <xf numFmtId="208" fontId="3" fillId="24" borderId="66" xfId="0" applyNumberFormat="1" applyFont="1" applyFill="1" applyBorder="1" applyAlignment="1" applyProtection="1">
      <protection locked="0"/>
    </xf>
    <xf numFmtId="208" fontId="3" fillId="24" borderId="49" xfId="0" applyNumberFormat="1" applyFont="1" applyFill="1" applyBorder="1" applyAlignment="1" applyProtection="1">
      <protection locked="0"/>
    </xf>
    <xf numFmtId="208" fontId="3" fillId="0" borderId="66" xfId="0" applyNumberFormat="1" applyFont="1" applyFill="1" applyBorder="1" applyAlignment="1" applyProtection="1">
      <protection locked="0"/>
    </xf>
    <xf numFmtId="208" fontId="3" fillId="0" borderId="49" xfId="0" applyNumberFormat="1" applyFont="1" applyFill="1" applyBorder="1" applyAlignment="1" applyProtection="1">
      <protection locked="0"/>
    </xf>
    <xf numFmtId="208" fontId="3" fillId="0" borderId="87" xfId="48" applyNumberFormat="1" applyFont="1" applyFill="1" applyBorder="1" applyProtection="1">
      <protection locked="0"/>
    </xf>
    <xf numFmtId="208" fontId="3" fillId="0" borderId="79" xfId="48" applyNumberFormat="1" applyFont="1" applyFill="1" applyBorder="1" applyProtection="1">
      <protection locked="0"/>
    </xf>
    <xf numFmtId="208" fontId="3" fillId="0" borderId="137" xfId="48" applyNumberFormat="1" applyFont="1" applyFill="1" applyBorder="1" applyProtection="1">
      <protection locked="0"/>
    </xf>
    <xf numFmtId="208" fontId="3" fillId="0" borderId="39" xfId="48" applyNumberFormat="1" applyFont="1" applyFill="1" applyBorder="1" applyProtection="1">
      <protection locked="0"/>
    </xf>
    <xf numFmtId="208" fontId="3" fillId="0" borderId="55" xfId="48" applyNumberFormat="1" applyFont="1" applyFill="1" applyBorder="1" applyProtection="1">
      <protection locked="0"/>
    </xf>
    <xf numFmtId="208" fontId="3" fillId="0" borderId="81" xfId="48" applyNumberFormat="1" applyFont="1" applyFill="1" applyBorder="1" applyProtection="1">
      <protection locked="0"/>
    </xf>
    <xf numFmtId="208" fontId="3" fillId="0" borderId="77" xfId="48" applyNumberFormat="1" applyFont="1" applyFill="1" applyBorder="1" applyProtection="1">
      <protection locked="0"/>
    </xf>
    <xf numFmtId="208" fontId="3" fillId="0" borderId="113" xfId="48" applyNumberFormat="1" applyFont="1" applyFill="1" applyBorder="1" applyProtection="1">
      <protection locked="0"/>
    </xf>
    <xf numFmtId="208" fontId="3" fillId="0" borderId="135" xfId="48" applyNumberFormat="1" applyFont="1" applyFill="1" applyBorder="1" applyProtection="1">
      <protection locked="0"/>
    </xf>
    <xf numFmtId="208" fontId="3" fillId="0" borderId="66" xfId="0" applyNumberFormat="1" applyFont="1" applyFill="1" applyBorder="1" applyProtection="1">
      <protection locked="0"/>
    </xf>
    <xf numFmtId="208" fontId="3" fillId="0" borderId="67" xfId="0" applyNumberFormat="1" applyFont="1" applyFill="1" applyBorder="1" applyProtection="1">
      <protection locked="0"/>
    </xf>
    <xf numFmtId="208" fontId="3" fillId="0" borderId="111" xfId="0" applyNumberFormat="1" applyFont="1" applyFill="1" applyBorder="1" applyProtection="1">
      <protection locked="0"/>
    </xf>
    <xf numFmtId="208" fontId="3" fillId="0" borderId="68" xfId="0" applyNumberFormat="1" applyFont="1" applyFill="1" applyBorder="1" applyProtection="1">
      <protection locked="0"/>
    </xf>
    <xf numFmtId="0" fontId="6" fillId="0" borderId="102" xfId="0" applyFont="1" applyFill="1" applyBorder="1" applyAlignment="1" applyProtection="1">
      <alignment horizontal="center" vertical="center"/>
    </xf>
    <xf numFmtId="208" fontId="23" fillId="0" borderId="78" xfId="0" applyNumberFormat="1" applyFont="1" applyFill="1" applyBorder="1" applyAlignment="1" applyProtection="1">
      <alignment horizontal="center"/>
    </xf>
    <xf numFmtId="208" fontId="23" fillId="0" borderId="0" xfId="0" applyNumberFormat="1" applyFont="1" applyFill="1" applyBorder="1" applyAlignment="1" applyProtection="1">
      <alignment horizontal="center"/>
    </xf>
    <xf numFmtId="208" fontId="23" fillId="0" borderId="134" xfId="0" applyNumberFormat="1" applyFont="1" applyFill="1" applyBorder="1" applyAlignment="1" applyProtection="1">
      <alignment horizontal="center"/>
    </xf>
    <xf numFmtId="208" fontId="15" fillId="0" borderId="78" xfId="0" applyNumberFormat="1" applyFont="1" applyFill="1" applyBorder="1" applyAlignment="1" applyProtection="1">
      <alignment horizontal="center"/>
    </xf>
    <xf numFmtId="208" fontId="23" fillId="0" borderId="64" xfId="0" applyNumberFormat="1" applyFont="1" applyFill="1" applyBorder="1" applyAlignment="1" applyProtection="1">
      <alignment horizontal="center"/>
    </xf>
    <xf numFmtId="208" fontId="23" fillId="0" borderId="59" xfId="0" applyNumberFormat="1" applyFont="1" applyFill="1" applyBorder="1" applyAlignment="1" applyProtection="1">
      <alignment horizontal="center"/>
    </xf>
    <xf numFmtId="208" fontId="23" fillId="0" borderId="135" xfId="0" applyNumberFormat="1" applyFont="1" applyFill="1" applyBorder="1" applyAlignment="1" applyProtection="1">
      <alignment horizontal="center"/>
    </xf>
    <xf numFmtId="208" fontId="23" fillId="0" borderId="148" xfId="0" applyNumberFormat="1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vertical="top"/>
    </xf>
    <xf numFmtId="181" fontId="9" fillId="0" borderId="0" xfId="41" applyFont="1" applyFill="1" applyAlignment="1" applyProtection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2" fillId="0" borderId="22" xfId="0" applyFont="1" applyBorder="1" applyAlignment="1">
      <alignment horizontal="left" wrapText="1"/>
    </xf>
    <xf numFmtId="0" fontId="22" fillId="0" borderId="0" xfId="0" applyFont="1" applyBorder="1" applyAlignment="1">
      <alignment horizontal="left" wrapText="1"/>
    </xf>
    <xf numFmtId="0" fontId="22" fillId="0" borderId="43" xfId="0" applyFont="1" applyBorder="1" applyAlignment="1">
      <alignment horizontal="left" wrapText="1"/>
    </xf>
    <xf numFmtId="0" fontId="14" fillId="0" borderId="50" xfId="0" applyFont="1" applyFill="1" applyBorder="1" applyAlignment="1" applyProtection="1">
      <alignment horizontal="left" wrapText="1"/>
    </xf>
    <xf numFmtId="0" fontId="6" fillId="0" borderId="123" xfId="0" applyFont="1" applyFill="1" applyBorder="1" applyAlignment="1" applyProtection="1">
      <alignment horizontal="center" vertical="center" wrapText="1"/>
    </xf>
    <xf numFmtId="0" fontId="6" fillId="0" borderId="71" xfId="0" applyFont="1" applyFill="1" applyBorder="1" applyAlignment="1" applyProtection="1">
      <alignment horizontal="center" vertical="center" wrapText="1"/>
    </xf>
    <xf numFmtId="0" fontId="6" fillId="0" borderId="146" xfId="0" applyFont="1" applyFill="1" applyBorder="1" applyAlignment="1" applyProtection="1">
      <alignment horizontal="center" vertical="center" wrapText="1"/>
    </xf>
    <xf numFmtId="0" fontId="6" fillId="0" borderId="91" xfId="0" applyFont="1" applyBorder="1" applyAlignment="1">
      <alignment horizontal="center" vertical="center" wrapText="1"/>
    </xf>
    <xf numFmtId="0" fontId="6" fillId="0" borderId="146" xfId="0" applyFont="1" applyBorder="1" applyAlignment="1">
      <alignment horizontal="center" vertical="center" wrapText="1"/>
    </xf>
    <xf numFmtId="0" fontId="2" fillId="0" borderId="116" xfId="0" applyFont="1" applyBorder="1" applyAlignment="1">
      <alignment vertical="top"/>
    </xf>
    <xf numFmtId="0" fontId="3" fillId="0" borderId="116" xfId="0" applyFont="1" applyBorder="1" applyAlignment="1"/>
    <xf numFmtId="0" fontId="2" fillId="0" borderId="116" xfId="0" applyFont="1" applyBorder="1" applyAlignment="1">
      <alignment vertical="top" wrapText="1"/>
    </xf>
    <xf numFmtId="0" fontId="2" fillId="0" borderId="116" xfId="0" applyFont="1" applyBorder="1" applyAlignment="1"/>
    <xf numFmtId="38" fontId="3" fillId="0" borderId="37" xfId="31" applyNumberFormat="1" applyFont="1" applyBorder="1" applyAlignment="1"/>
    <xf numFmtId="181" fontId="9" fillId="0" borderId="0" xfId="41" applyFont="1" applyFill="1" applyBorder="1" applyAlignment="1" applyProtection="1">
      <alignment horizontal="left" vertical="center" wrapText="1"/>
    </xf>
    <xf numFmtId="1" fontId="15" fillId="29" borderId="0" xfId="41" applyNumberFormat="1" applyFont="1" applyFill="1" applyBorder="1" applyAlignment="1" applyProtection="1">
      <alignment vertical="center"/>
    </xf>
    <xf numFmtId="181" fontId="106" fillId="0" borderId="0" xfId="41" applyFont="1" applyAlignment="1" applyProtection="1">
      <alignment vertical="center"/>
    </xf>
    <xf numFmtId="0" fontId="107" fillId="0" borderId="0" xfId="0" applyFont="1"/>
    <xf numFmtId="181" fontId="108" fillId="0" borderId="0" xfId="41" applyFont="1" applyAlignment="1" applyProtection="1">
      <alignment vertical="center"/>
    </xf>
    <xf numFmtId="181" fontId="106" fillId="0" borderId="0" xfId="41" applyFont="1" applyAlignment="1">
      <alignment vertical="center"/>
    </xf>
    <xf numFmtId="181" fontId="106" fillId="0" borderId="0" xfId="41" applyFont="1" applyAlignment="1">
      <alignment horizontal="center" vertical="center"/>
    </xf>
    <xf numFmtId="181" fontId="43" fillId="0" borderId="0" xfId="41" applyFont="1" applyFill="1" applyBorder="1" applyAlignment="1" applyProtection="1">
      <alignment horizontal="center" vertical="center"/>
    </xf>
    <xf numFmtId="0" fontId="91" fillId="25" borderId="64" xfId="0" applyFont="1" applyFill="1" applyBorder="1" applyAlignment="1">
      <alignment horizontal="center" vertical="center" readingOrder="1"/>
    </xf>
    <xf numFmtId="0" fontId="91" fillId="25" borderId="135" xfId="0" applyFont="1" applyFill="1" applyBorder="1" applyAlignment="1">
      <alignment horizontal="center" vertical="center" readingOrder="1"/>
    </xf>
    <xf numFmtId="0" fontId="91" fillId="25" borderId="60" xfId="0" applyFont="1" applyFill="1" applyBorder="1" applyAlignment="1">
      <alignment horizontal="center" vertical="center" readingOrder="1"/>
    </xf>
    <xf numFmtId="49" fontId="15" fillId="0" borderId="64" xfId="41" applyNumberFormat="1" applyFont="1" applyFill="1" applyBorder="1" applyAlignment="1" applyProtection="1">
      <alignment horizontal="left" vertical="center"/>
      <protection locked="0"/>
    </xf>
    <xf numFmtId="49" fontId="15" fillId="0" borderId="60" xfId="41" applyNumberFormat="1" applyFont="1" applyFill="1" applyBorder="1" applyAlignment="1" applyProtection="1">
      <alignment horizontal="left" vertical="center"/>
      <protection locked="0"/>
    </xf>
    <xf numFmtId="49" fontId="15" fillId="26" borderId="64" xfId="41" applyNumberFormat="1" applyFont="1" applyFill="1" applyBorder="1" applyAlignment="1" applyProtection="1">
      <alignment horizontal="left" vertical="center"/>
      <protection locked="0"/>
    </xf>
    <xf numFmtId="49" fontId="15" fillId="26" borderId="60" xfId="41" applyNumberFormat="1" applyFont="1" applyFill="1" applyBorder="1" applyAlignment="1" applyProtection="1">
      <alignment horizontal="left" vertical="center"/>
      <protection locked="0"/>
    </xf>
    <xf numFmtId="49" fontId="15" fillId="0" borderId="64" xfId="41" applyNumberFormat="1" applyFont="1" applyBorder="1" applyAlignment="1" applyProtection="1">
      <alignment horizontal="left" vertical="center"/>
      <protection locked="0"/>
    </xf>
    <xf numFmtId="49" fontId="15" fillId="0" borderId="60" xfId="41" applyNumberFormat="1" applyFont="1" applyBorder="1" applyAlignment="1" applyProtection="1">
      <alignment horizontal="left" vertical="center"/>
      <protection locked="0"/>
    </xf>
    <xf numFmtId="49" fontId="23" fillId="0" borderId="64" xfId="0" applyNumberFormat="1" applyFont="1" applyBorder="1" applyAlignment="1" applyProtection="1">
      <alignment horizontal="left" vertical="center"/>
      <protection locked="0"/>
    </xf>
    <xf numFmtId="49" fontId="23" fillId="0" borderId="60" xfId="0" applyNumberFormat="1" applyFont="1" applyBorder="1" applyAlignment="1" applyProtection="1">
      <alignment horizontal="left" vertical="center"/>
      <protection locked="0"/>
    </xf>
    <xf numFmtId="49" fontId="8" fillId="0" borderId="64" xfId="22" applyNumberFormat="1" applyFill="1" applyBorder="1" applyAlignment="1" applyProtection="1">
      <alignment horizontal="left" vertical="center"/>
      <protection locked="0"/>
    </xf>
    <xf numFmtId="49" fontId="15" fillId="0" borderId="60" xfId="39" applyNumberFormat="1" applyFont="1" applyFill="1" applyBorder="1" applyAlignment="1" applyProtection="1">
      <alignment horizontal="left" vertical="center"/>
      <protection locked="0"/>
    </xf>
    <xf numFmtId="49" fontId="15" fillId="0" borderId="64" xfId="39" applyNumberFormat="1" applyFont="1" applyFill="1" applyBorder="1" applyAlignment="1" applyProtection="1">
      <alignment horizontal="left" vertical="center"/>
      <protection locked="0"/>
    </xf>
    <xf numFmtId="49" fontId="15" fillId="0" borderId="135" xfId="39" applyNumberFormat="1" applyFont="1" applyFill="1" applyBorder="1" applyAlignment="1" applyProtection="1">
      <alignment horizontal="left" vertical="center"/>
      <protection locked="0"/>
    </xf>
    <xf numFmtId="181" fontId="22" fillId="0" borderId="0" xfId="41" applyFont="1" applyAlignment="1" applyProtection="1">
      <alignment horizontal="left" vertical="center" wrapText="1"/>
    </xf>
    <xf numFmtId="181" fontId="9" fillId="24" borderId="0" xfId="41" applyFont="1" applyFill="1" applyBorder="1" applyAlignment="1" applyProtection="1">
      <alignment horizontal="left" vertical="center" wrapText="1"/>
    </xf>
    <xf numFmtId="181" fontId="5" fillId="0" borderId="0" xfId="41" applyFont="1" applyBorder="1" applyAlignment="1" applyProtection="1">
      <alignment horizontal="left" wrapText="1"/>
    </xf>
    <xf numFmtId="181" fontId="21" fillId="0" borderId="0" xfId="41" applyFont="1" applyBorder="1" applyAlignment="1" applyProtection="1">
      <alignment horizontal="left" wrapText="1"/>
    </xf>
    <xf numFmtId="181" fontId="21" fillId="0" borderId="134" xfId="41" applyFont="1" applyBorder="1" applyAlignment="1" applyProtection="1">
      <alignment horizontal="left" wrapText="1"/>
    </xf>
    <xf numFmtId="0" fontId="87" fillId="25" borderId="64" xfId="0" applyFont="1" applyFill="1" applyBorder="1" applyAlignment="1">
      <alignment horizontal="center" vertical="center" wrapText="1" readingOrder="1"/>
    </xf>
    <xf numFmtId="0" fontId="87" fillId="25" borderId="135" xfId="0" applyFont="1" applyFill="1" applyBorder="1" applyAlignment="1">
      <alignment horizontal="center" vertical="center" wrapText="1" readingOrder="1"/>
    </xf>
    <xf numFmtId="0" fontId="87" fillId="25" borderId="60" xfId="0" applyFont="1" applyFill="1" applyBorder="1" applyAlignment="1">
      <alignment horizontal="center" vertical="center" wrapText="1" readingOrder="1"/>
    </xf>
    <xf numFmtId="49" fontId="23" fillId="0" borderId="149" xfId="39" applyNumberFormat="1" applyFont="1" applyFill="1" applyBorder="1" applyAlignment="1" applyProtection="1">
      <alignment horizontal="left" vertical="center" wrapText="1"/>
      <protection locked="0"/>
    </xf>
    <xf numFmtId="49" fontId="23" fillId="0" borderId="134" xfId="39" applyNumberFormat="1" applyFont="1" applyFill="1" applyBorder="1" applyAlignment="1" applyProtection="1">
      <alignment horizontal="left" vertical="center" wrapText="1"/>
      <protection locked="0"/>
    </xf>
    <xf numFmtId="49" fontId="23" fillId="0" borderId="150" xfId="39" applyNumberFormat="1" applyFont="1" applyFill="1" applyBorder="1" applyAlignment="1" applyProtection="1">
      <alignment horizontal="left" vertical="center" wrapText="1"/>
      <protection locked="0"/>
    </xf>
    <xf numFmtId="49" fontId="23" fillId="0" borderId="23" xfId="39" applyNumberFormat="1" applyFont="1" applyFill="1" applyBorder="1" applyAlignment="1" applyProtection="1">
      <alignment horizontal="left" vertical="center" wrapText="1"/>
      <protection locked="0"/>
    </xf>
    <xf numFmtId="49" fontId="23" fillId="0" borderId="0" xfId="39" applyNumberFormat="1" applyFont="1" applyFill="1" applyBorder="1" applyAlignment="1" applyProtection="1">
      <alignment horizontal="left" vertical="center" wrapText="1"/>
      <protection locked="0"/>
    </xf>
    <xf numFmtId="49" fontId="23" fillId="0" borderId="132" xfId="39" applyNumberFormat="1" applyFont="1" applyFill="1" applyBorder="1" applyAlignment="1" applyProtection="1">
      <alignment horizontal="left" vertical="center" wrapText="1"/>
      <protection locked="0"/>
    </xf>
    <xf numFmtId="49" fontId="23" fillId="0" borderId="59" xfId="39" applyNumberFormat="1" applyFont="1" applyFill="1" applyBorder="1" applyAlignment="1" applyProtection="1">
      <alignment horizontal="left" vertical="center" wrapText="1"/>
      <protection locked="0"/>
    </xf>
    <xf numFmtId="49" fontId="23" fillId="0" borderId="78" xfId="39" applyNumberFormat="1" applyFont="1" applyFill="1" applyBorder="1" applyAlignment="1" applyProtection="1">
      <alignment horizontal="left" vertical="center" wrapText="1"/>
      <protection locked="0"/>
    </xf>
    <xf numFmtId="49" fontId="23" fillId="0" borderId="80" xfId="39" applyNumberFormat="1" applyFont="1" applyFill="1" applyBorder="1" applyAlignment="1" applyProtection="1">
      <alignment horizontal="left" vertical="center" wrapText="1"/>
      <protection locked="0"/>
    </xf>
    <xf numFmtId="181" fontId="9" fillId="0" borderId="0" xfId="41" applyFont="1" applyFill="1" applyAlignment="1" applyProtection="1">
      <alignment horizontal="left" vertical="center" wrapText="1"/>
    </xf>
    <xf numFmtId="181" fontId="9" fillId="0" borderId="132" xfId="41" applyFont="1" applyFill="1" applyBorder="1" applyAlignment="1" applyProtection="1">
      <alignment horizontal="left" vertical="center" wrapText="1"/>
    </xf>
    <xf numFmtId="181" fontId="43" fillId="0" borderId="0" xfId="41" applyFont="1" applyFill="1" applyBorder="1" applyAlignment="1" applyProtection="1">
      <alignment horizontal="left" vertical="center"/>
    </xf>
    <xf numFmtId="49" fontId="15" fillId="26" borderId="64" xfId="39" applyNumberFormat="1" applyFont="1" applyFill="1" applyBorder="1" applyAlignment="1" applyProtection="1">
      <alignment horizontal="left" vertical="center"/>
      <protection locked="0"/>
    </xf>
    <xf numFmtId="49" fontId="15" fillId="26" borderId="135" xfId="39" applyNumberFormat="1" applyFont="1" applyFill="1" applyBorder="1" applyAlignment="1" applyProtection="1">
      <alignment horizontal="left" vertical="center"/>
      <protection locked="0"/>
    </xf>
    <xf numFmtId="49" fontId="15" fillId="26" borderId="60" xfId="39" applyNumberFormat="1" applyFont="1" applyFill="1" applyBorder="1" applyAlignment="1" applyProtection="1">
      <alignment horizontal="left" vertical="center"/>
      <protection locked="0"/>
    </xf>
    <xf numFmtId="49" fontId="96" fillId="24" borderId="64" xfId="22" applyNumberFormat="1" applyFont="1" applyFill="1" applyBorder="1" applyAlignment="1" applyProtection="1">
      <alignment vertical="center"/>
      <protection locked="0"/>
    </xf>
    <xf numFmtId="49" fontId="15" fillId="24" borderId="135" xfId="0" applyNumberFormat="1" applyFont="1" applyFill="1" applyBorder="1" applyAlignment="1" applyProtection="1">
      <alignment vertical="center"/>
      <protection locked="0"/>
    </xf>
    <xf numFmtId="49" fontId="15" fillId="24" borderId="60" xfId="0" applyNumberFormat="1" applyFont="1" applyFill="1" applyBorder="1" applyAlignment="1" applyProtection="1">
      <alignment vertical="center"/>
      <protection locked="0"/>
    </xf>
    <xf numFmtId="181" fontId="66" fillId="24" borderId="0" xfId="41" applyFont="1" applyFill="1" applyAlignment="1" applyProtection="1">
      <alignment horizontal="center" vertical="center" wrapText="1"/>
    </xf>
    <xf numFmtId="181" fontId="67" fillId="24" borderId="58" xfId="41" applyFont="1" applyFill="1" applyBorder="1" applyAlignment="1" applyProtection="1">
      <alignment horizontal="center" vertical="center" wrapText="1"/>
    </xf>
    <xf numFmtId="181" fontId="34" fillId="24" borderId="58" xfId="41" applyFont="1" applyFill="1" applyBorder="1" applyAlignment="1" applyProtection="1">
      <alignment horizontal="center" vertical="center" wrapText="1"/>
    </xf>
    <xf numFmtId="181" fontId="67" fillId="24" borderId="132" xfId="41" applyFont="1" applyFill="1" applyBorder="1" applyAlignment="1" applyProtection="1">
      <alignment horizontal="center" vertical="top" wrapText="1"/>
    </xf>
    <xf numFmtId="0" fontId="0" fillId="0" borderId="132" xfId="0" applyBorder="1" applyAlignment="1">
      <alignment horizontal="center" vertical="top" wrapText="1"/>
    </xf>
    <xf numFmtId="181" fontId="22" fillId="24" borderId="0" xfId="4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93" fillId="0" borderId="151" xfId="0" applyFont="1" applyBorder="1" applyAlignment="1" applyProtection="1">
      <alignment horizontal="center" vertical="center" wrapText="1"/>
    </xf>
    <xf numFmtId="0" fontId="93" fillId="0" borderId="152" xfId="0" applyFont="1" applyBorder="1" applyAlignment="1" applyProtection="1">
      <alignment horizontal="center" vertical="center" wrapText="1"/>
    </xf>
    <xf numFmtId="0" fontId="93" fillId="0" borderId="101" xfId="0" applyFont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86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30" fillId="0" borderId="119" xfId="0" applyNumberFormat="1" applyFont="1" applyFill="1" applyBorder="1" applyAlignment="1" applyProtection="1">
      <alignment horizontal="left"/>
    </xf>
    <xf numFmtId="0" fontId="30" fillId="0" borderId="120" xfId="0" applyNumberFormat="1" applyFont="1" applyFill="1" applyBorder="1" applyAlignment="1" applyProtection="1">
      <alignment horizontal="left"/>
    </xf>
    <xf numFmtId="0" fontId="30" fillId="0" borderId="123" xfId="0" applyNumberFormat="1" applyFont="1" applyFill="1" applyBorder="1" applyAlignment="1" applyProtection="1">
      <alignment horizontal="left"/>
    </xf>
    <xf numFmtId="0" fontId="0" fillId="0" borderId="61" xfId="0" applyNumberFormat="1" applyFill="1" applyBorder="1" applyAlignment="1" applyProtection="1">
      <alignment horizontal="left" vertical="top" wrapText="1"/>
      <protection locked="0"/>
    </xf>
    <xf numFmtId="0" fontId="0" fillId="0" borderId="53" xfId="0" applyNumberFormat="1" applyFill="1" applyBorder="1" applyAlignment="1" applyProtection="1">
      <alignment horizontal="left" vertical="top" wrapText="1"/>
      <protection locked="0"/>
    </xf>
    <xf numFmtId="0" fontId="0" fillId="0" borderId="146" xfId="0" applyNumberFormat="1" applyFill="1" applyBorder="1" applyAlignment="1" applyProtection="1">
      <alignment horizontal="left" vertical="top" wrapText="1"/>
      <protection locked="0"/>
    </xf>
    <xf numFmtId="0" fontId="10" fillId="0" borderId="153" xfId="0" applyFont="1" applyFill="1" applyBorder="1" applyAlignment="1" applyProtection="1">
      <alignment horizontal="center" vertical="center"/>
    </xf>
    <xf numFmtId="0" fontId="10" fillId="0" borderId="154" xfId="0" applyFont="1" applyFill="1" applyBorder="1" applyAlignment="1" applyProtection="1">
      <alignment horizontal="center" vertical="center"/>
    </xf>
    <xf numFmtId="0" fontId="10" fillId="0" borderId="44" xfId="0" applyFont="1" applyFill="1" applyBorder="1" applyAlignment="1" applyProtection="1">
      <alignment horizontal="center" vertical="center"/>
    </xf>
    <xf numFmtId="0" fontId="10" fillId="0" borderId="117" xfId="0" applyFont="1" applyFill="1" applyBorder="1" applyAlignment="1" applyProtection="1">
      <alignment horizontal="center" vertical="center"/>
    </xf>
    <xf numFmtId="0" fontId="5" fillId="0" borderId="116" xfId="0" applyFont="1" applyBorder="1" applyAlignment="1">
      <alignment horizontal="left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27" fillId="0" borderId="116" xfId="0" applyFont="1" applyBorder="1" applyAlignment="1">
      <alignment horizontal="left" vertical="center" wrapText="1"/>
    </xf>
    <xf numFmtId="0" fontId="20" fillId="24" borderId="17" xfId="43" applyFont="1" applyFill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0" fillId="24" borderId="44" xfId="43" applyFont="1" applyFill="1" applyBorder="1" applyAlignment="1" applyProtection="1">
      <alignment horizontal="center" vertical="center"/>
    </xf>
    <xf numFmtId="0" fontId="13" fillId="24" borderId="40" xfId="44" applyFont="1" applyFill="1" applyBorder="1" applyAlignment="1">
      <alignment horizontal="center" vertical="center"/>
    </xf>
    <xf numFmtId="0" fontId="0" fillId="0" borderId="36" xfId="0" applyBorder="1" applyAlignment="1"/>
    <xf numFmtId="0" fontId="0" fillId="0" borderId="38" xfId="0" applyBorder="1" applyAlignment="1"/>
    <xf numFmtId="0" fontId="20" fillId="24" borderId="46" xfId="43" applyFont="1" applyFill="1" applyBorder="1" applyAlignment="1" applyProtection="1">
      <alignment horizontal="center" vertical="center"/>
    </xf>
    <xf numFmtId="0" fontId="21" fillId="0" borderId="18" xfId="0" applyFont="1" applyFill="1" applyBorder="1" applyAlignment="1" applyProtection="1">
      <alignment horizontal="center" vertical="center" wrapText="1"/>
    </xf>
    <xf numFmtId="0" fontId="21" fillId="0" borderId="125" xfId="0" applyFont="1" applyFill="1" applyBorder="1" applyAlignment="1" applyProtection="1">
      <alignment horizontal="center" vertical="center" wrapText="1"/>
    </xf>
    <xf numFmtId="0" fontId="5" fillId="0" borderId="85" xfId="0" applyFont="1" applyFill="1" applyBorder="1" applyAlignment="1" applyProtection="1">
      <alignment horizontal="center" vertical="center"/>
    </xf>
    <xf numFmtId="0" fontId="5" fillId="0" borderId="155" xfId="0" applyFont="1" applyFill="1" applyBorder="1" applyAlignment="1" applyProtection="1">
      <alignment horizontal="center" vertical="center"/>
    </xf>
    <xf numFmtId="0" fontId="20" fillId="0" borderId="18" xfId="43" applyFont="1" applyFill="1" applyBorder="1" applyAlignment="1" applyProtection="1">
      <alignment horizontal="center" vertical="center" wrapText="1"/>
    </xf>
    <xf numFmtId="0" fontId="20" fillId="0" borderId="19" xfId="43" applyFont="1" applyFill="1" applyBorder="1" applyAlignment="1" applyProtection="1">
      <alignment horizontal="center" vertical="center" wrapText="1"/>
    </xf>
    <xf numFmtId="0" fontId="20" fillId="0" borderId="103" xfId="43" applyFont="1" applyFill="1" applyBorder="1" applyAlignment="1" applyProtection="1">
      <alignment horizontal="center" vertical="center" wrapText="1"/>
    </xf>
    <xf numFmtId="0" fontId="20" fillId="0" borderId="113" xfId="43" applyFont="1" applyFill="1" applyBorder="1" applyAlignment="1" applyProtection="1">
      <alignment horizontal="center" vertical="center" wrapText="1"/>
    </xf>
    <xf numFmtId="0" fontId="20" fillId="0" borderId="112" xfId="43" applyFont="1" applyFill="1" applyBorder="1" applyAlignment="1" applyProtection="1">
      <alignment horizontal="center" vertical="center" wrapText="1"/>
    </xf>
    <xf numFmtId="0" fontId="20" fillId="0" borderId="70" xfId="43" applyFont="1" applyFill="1" applyBorder="1" applyAlignment="1" applyProtection="1">
      <alignment horizontal="center" vertical="center" wrapText="1"/>
    </xf>
    <xf numFmtId="0" fontId="20" fillId="0" borderId="17" xfId="44" applyFont="1" applyFill="1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20" fillId="0" borderId="18" xfId="44" applyFont="1" applyFill="1" applyBorder="1" applyAlignment="1" applyProtection="1">
      <alignment horizontal="center" vertical="center" wrapText="1"/>
    </xf>
    <xf numFmtId="0" fontId="20" fillId="0" borderId="19" xfId="44" applyFont="1" applyFill="1" applyBorder="1" applyAlignment="1" applyProtection="1">
      <alignment horizontal="center" vertical="center" wrapText="1"/>
    </xf>
    <xf numFmtId="0" fontId="20" fillId="0" borderId="103" xfId="44" applyFont="1" applyFill="1" applyBorder="1" applyAlignment="1" applyProtection="1">
      <alignment horizontal="center" vertical="center" wrapText="1"/>
    </xf>
    <xf numFmtId="0" fontId="20" fillId="0" borderId="113" xfId="44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0" fillId="0" borderId="17" xfId="44" applyFont="1" applyFill="1" applyBorder="1" applyAlignment="1" applyProtection="1">
      <alignment horizontal="center" vertical="center"/>
    </xf>
    <xf numFmtId="0" fontId="0" fillId="0" borderId="45" xfId="0" applyBorder="1" applyAlignment="1">
      <alignment horizontal="center" vertical="center"/>
    </xf>
    <xf numFmtId="0" fontId="20" fillId="0" borderId="103" xfId="44" applyFont="1" applyFill="1" applyBorder="1" applyAlignment="1" applyProtection="1">
      <alignment horizontal="center" vertical="center"/>
    </xf>
    <xf numFmtId="0" fontId="20" fillId="0" borderId="70" xfId="44" applyFont="1" applyFill="1" applyBorder="1" applyAlignment="1" applyProtection="1">
      <alignment horizontal="center" vertical="center"/>
    </xf>
    <xf numFmtId="0" fontId="6" fillId="0" borderId="17" xfId="45" applyFont="1" applyFill="1" applyBorder="1" applyAlignment="1" applyProtection="1">
      <alignment horizontal="center" vertical="center"/>
    </xf>
    <xf numFmtId="0" fontId="6" fillId="0" borderId="39" xfId="45" applyFont="1" applyFill="1" applyBorder="1" applyAlignment="1" applyProtection="1">
      <alignment horizontal="center" vertical="center"/>
    </xf>
    <xf numFmtId="0" fontId="6" fillId="0" borderId="17" xfId="46" applyFont="1" applyFill="1" applyBorder="1" applyAlignment="1" applyProtection="1">
      <alignment horizontal="center" vertical="center"/>
    </xf>
    <xf numFmtId="0" fontId="6" fillId="0" borderId="45" xfId="46" applyFont="1" applyFill="1" applyBorder="1" applyAlignment="1" applyProtection="1">
      <alignment horizontal="center" vertical="center"/>
    </xf>
    <xf numFmtId="0" fontId="6" fillId="0" borderId="39" xfId="46" applyFont="1" applyFill="1" applyBorder="1" applyAlignment="1" applyProtection="1">
      <alignment horizontal="center" vertical="center"/>
    </xf>
    <xf numFmtId="0" fontId="16" fillId="0" borderId="156" xfId="47" applyFont="1" applyFill="1" applyBorder="1" applyAlignment="1" applyProtection="1">
      <alignment horizontal="center" vertical="center" wrapText="1"/>
    </xf>
    <xf numFmtId="0" fontId="16" fillId="0" borderId="26" xfId="47" applyFont="1" applyFill="1" applyBorder="1" applyAlignment="1" applyProtection="1">
      <alignment horizontal="center" vertical="center" wrapText="1"/>
    </xf>
    <xf numFmtId="0" fontId="57" fillId="0" borderId="0" xfId="0" applyFont="1" applyAlignment="1">
      <alignment horizontal="center" wrapText="1"/>
    </xf>
    <xf numFmtId="0" fontId="57" fillId="0" borderId="116" xfId="0" applyFont="1" applyBorder="1" applyAlignment="1">
      <alignment horizont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6" fillId="0" borderId="103" xfId="48" applyFont="1" applyFill="1" applyBorder="1" applyAlignment="1" applyProtection="1">
      <alignment horizontal="center" vertical="center" wrapText="1"/>
    </xf>
    <xf numFmtId="0" fontId="16" fillId="0" borderId="113" xfId="48" applyFont="1" applyFill="1" applyBorder="1" applyAlignment="1" applyProtection="1">
      <alignment horizontal="center" vertical="center" wrapText="1"/>
    </xf>
    <xf numFmtId="0" fontId="9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17" fillId="0" borderId="18" xfId="48" applyFont="1" applyFill="1" applyBorder="1" applyAlignment="1" applyProtection="1">
      <alignment horizontal="center" vertical="center" wrapText="1"/>
    </xf>
    <xf numFmtId="0" fontId="16" fillId="0" borderId="103" xfId="48" applyFont="1" applyFill="1" applyBorder="1" applyAlignment="1" applyProtection="1">
      <alignment horizontal="center" vertical="center" wrapText="1"/>
      <protection locked="0"/>
    </xf>
    <xf numFmtId="0" fontId="0" fillId="0" borderId="113" xfId="0" applyBorder="1"/>
    <xf numFmtId="0" fontId="17" fillId="0" borderId="18" xfId="48" applyFont="1" applyBorder="1" applyAlignment="1">
      <alignment horizontal="center" vertical="center" wrapText="1"/>
    </xf>
    <xf numFmtId="0" fontId="16" fillId="0" borderId="18" xfId="48" applyFont="1" applyFill="1" applyBorder="1" applyAlignment="1" applyProtection="1">
      <alignment horizontal="center" vertical="center" wrapText="1"/>
    </xf>
    <xf numFmtId="0" fontId="104" fillId="0" borderId="116" xfId="0" applyFont="1" applyBorder="1" applyAlignment="1">
      <alignment horizontal="center" vertical="center" wrapText="1"/>
    </xf>
    <xf numFmtId="0" fontId="0" fillId="0" borderId="157" xfId="0" applyBorder="1" applyAlignment="1" applyProtection="1">
      <alignment vertical="top" wrapText="1"/>
      <protection locked="0"/>
    </xf>
    <xf numFmtId="0" fontId="0" fillId="0" borderId="148" xfId="0" applyBorder="1" applyAlignment="1" applyProtection="1">
      <alignment vertical="top" wrapText="1"/>
      <protection locked="0"/>
    </xf>
    <xf numFmtId="0" fontId="0" fillId="0" borderId="72" xfId="0" applyBorder="1" applyAlignment="1" applyProtection="1">
      <alignment vertical="top" wrapText="1"/>
      <protection locked="0"/>
    </xf>
    <xf numFmtId="0" fontId="30" fillId="0" borderId="4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101" fillId="0" borderId="152" xfId="0" applyFont="1" applyBorder="1" applyAlignment="1">
      <alignment horizontal="center"/>
    </xf>
    <xf numFmtId="0" fontId="109" fillId="0" borderId="22" xfId="0" applyFont="1" applyBorder="1" applyAlignment="1">
      <alignment horizontal="left" vertical="center" wrapText="1"/>
    </xf>
    <xf numFmtId="0" fontId="10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 applyProtection="1"/>
    <xf numFmtId="0" fontId="110" fillId="0" borderId="116" xfId="0" applyFont="1" applyBorder="1" applyAlignment="1" applyProtection="1">
      <alignment horizontal="right" vertical="top" wrapText="1"/>
    </xf>
    <xf numFmtId="0" fontId="111" fillId="0" borderId="116" xfId="0" applyFont="1" applyBorder="1" applyAlignment="1" applyProtection="1">
      <alignment horizontal="right"/>
    </xf>
    <xf numFmtId="3" fontId="15" fillId="0" borderId="143" xfId="0" applyNumberFormat="1" applyFont="1" applyFill="1" applyBorder="1" applyAlignment="1" applyProtection="1">
      <protection locked="0"/>
    </xf>
    <xf numFmtId="3" fontId="15" fillId="0" borderId="58" xfId="0" applyNumberFormat="1" applyFont="1" applyFill="1" applyBorder="1" applyAlignment="1" applyProtection="1">
      <protection locked="0"/>
    </xf>
    <xf numFmtId="3" fontId="15" fillId="0" borderId="52" xfId="0" applyNumberFormat="1" applyFont="1" applyFill="1" applyBorder="1" applyAlignment="1" applyProtection="1">
      <protection locked="0"/>
    </xf>
    <xf numFmtId="0" fontId="15" fillId="0" borderId="144" xfId="0" applyNumberFormat="1" applyFont="1" applyFill="1" applyBorder="1" applyAlignment="1" applyProtection="1">
      <alignment wrapText="1"/>
      <protection locked="0"/>
    </xf>
    <xf numFmtId="0" fontId="15" fillId="0" borderId="158" xfId="0" applyNumberFormat="1" applyFont="1" applyFill="1" applyBorder="1" applyAlignment="1" applyProtection="1">
      <alignment wrapText="1"/>
      <protection locked="0"/>
    </xf>
    <xf numFmtId="0" fontId="15" fillId="0" borderId="91" xfId="0" applyNumberFormat="1" applyFont="1" applyFill="1" applyBorder="1" applyAlignment="1" applyProtection="1">
      <alignment wrapText="1"/>
      <protection locked="0"/>
    </xf>
    <xf numFmtId="0" fontId="5" fillId="0" borderId="64" xfId="0" applyFont="1" applyBorder="1" applyAlignment="1">
      <alignment horizontal="center"/>
    </xf>
    <xf numFmtId="0" fontId="5" fillId="0" borderId="135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27" fillId="0" borderId="0" xfId="0" applyFont="1" applyBorder="1" applyAlignment="1">
      <alignment horizontal="left" vertical="center" wrapText="1"/>
    </xf>
    <xf numFmtId="0" fontId="7" fillId="0" borderId="0" xfId="0" applyFont="1" applyBorder="1" applyAlignment="1" applyProtection="1">
      <alignment horizontal="center" vertical="top" wrapText="1"/>
    </xf>
    <xf numFmtId="0" fontId="21" fillId="0" borderId="64" xfId="0" applyFont="1" applyBorder="1" applyAlignment="1">
      <alignment horizontal="center" wrapText="1"/>
    </xf>
    <xf numFmtId="0" fontId="21" fillId="0" borderId="135" xfId="0" applyFont="1" applyBorder="1" applyAlignment="1">
      <alignment horizontal="center" wrapText="1"/>
    </xf>
    <xf numFmtId="0" fontId="21" fillId="0" borderId="60" xfId="0" applyFont="1" applyBorder="1" applyAlignment="1">
      <alignment horizontal="center" wrapText="1"/>
    </xf>
    <xf numFmtId="0" fontId="21" fillId="0" borderId="64" xfId="0" applyFont="1" applyBorder="1" applyAlignment="1">
      <alignment horizontal="center"/>
    </xf>
    <xf numFmtId="0" fontId="21" fillId="0" borderId="135" xfId="0" applyFont="1" applyBorder="1" applyAlignment="1">
      <alignment horizontal="center"/>
    </xf>
    <xf numFmtId="0" fontId="21" fillId="0" borderId="60" xfId="0" applyFont="1" applyBorder="1" applyAlignment="1">
      <alignment horizontal="center"/>
    </xf>
    <xf numFmtId="0" fontId="57" fillId="0" borderId="0" xfId="0" applyFont="1" applyAlignment="1">
      <alignment horizontal="center" vertical="center" wrapText="1"/>
    </xf>
    <xf numFmtId="0" fontId="22" fillId="0" borderId="151" xfId="0" applyFont="1" applyBorder="1" applyAlignment="1">
      <alignment horizontal="left" wrapText="1"/>
    </xf>
    <xf numFmtId="0" fontId="22" fillId="0" borderId="152" xfId="0" applyFont="1" applyBorder="1" applyAlignment="1">
      <alignment horizontal="left" wrapText="1"/>
    </xf>
    <xf numFmtId="0" fontId="22" fillId="0" borderId="101" xfId="0" applyFont="1" applyBorder="1" applyAlignment="1">
      <alignment horizontal="left" wrapText="1"/>
    </xf>
    <xf numFmtId="10" fontId="3" fillId="0" borderId="159" xfId="51" applyNumberFormat="1" applyFont="1" applyBorder="1" applyAlignment="1">
      <alignment horizontal="center" vertical="center" wrapText="1"/>
    </xf>
    <xf numFmtId="10" fontId="3" fillId="0" borderId="160" xfId="51" applyNumberFormat="1" applyFont="1" applyBorder="1" applyAlignment="1">
      <alignment horizontal="center" vertical="center" wrapText="1"/>
    </xf>
    <xf numFmtId="10" fontId="3" fillId="0" borderId="161" xfId="51" applyNumberFormat="1" applyFont="1" applyBorder="1" applyAlignment="1">
      <alignment horizontal="center" vertical="center" wrapText="1"/>
    </xf>
    <xf numFmtId="0" fontId="10" fillId="0" borderId="157" xfId="0" applyFont="1" applyBorder="1" applyAlignment="1">
      <alignment horizontal="right"/>
    </xf>
    <xf numFmtId="0" fontId="10" fillId="0" borderId="148" xfId="0" applyFont="1" applyBorder="1" applyAlignment="1">
      <alignment horizontal="right"/>
    </xf>
    <xf numFmtId="0" fontId="10" fillId="0" borderId="162" xfId="0" applyFont="1" applyBorder="1" applyAlignment="1">
      <alignment horizontal="right"/>
    </xf>
    <xf numFmtId="0" fontId="99" fillId="0" borderId="0" xfId="0" applyFont="1" applyBorder="1" applyAlignment="1" applyProtection="1">
      <alignment horizontal="left" vertical="top" wrapText="1"/>
    </xf>
    <xf numFmtId="0" fontId="99" fillId="0" borderId="0" xfId="0" applyFont="1" applyBorder="1" applyAlignment="1" applyProtection="1">
      <alignment horizontal="center" vertical="top" wrapText="1"/>
    </xf>
    <xf numFmtId="0" fontId="22" fillId="0" borderId="151" xfId="0" applyFont="1" applyBorder="1" applyAlignment="1">
      <alignment horizontal="left" vertical="top" wrapText="1"/>
    </xf>
    <xf numFmtId="0" fontId="22" fillId="0" borderId="152" xfId="0" applyFont="1" applyBorder="1" applyAlignment="1">
      <alignment horizontal="left" vertical="top" wrapText="1"/>
    </xf>
    <xf numFmtId="0" fontId="22" fillId="0" borderId="101" xfId="0" applyFont="1" applyBorder="1" applyAlignment="1">
      <alignment horizontal="left" vertical="top" wrapText="1"/>
    </xf>
    <xf numFmtId="0" fontId="14" fillId="0" borderId="151" xfId="0" applyFont="1" applyFill="1" applyBorder="1" applyAlignment="1">
      <alignment horizontal="center" vertical="center"/>
    </xf>
    <xf numFmtId="0" fontId="14" fillId="0" borderId="152" xfId="0" applyFont="1" applyFill="1" applyBorder="1" applyAlignment="1">
      <alignment horizontal="center" vertical="center"/>
    </xf>
    <xf numFmtId="0" fontId="14" fillId="0" borderId="101" xfId="0" applyFont="1" applyFill="1" applyBorder="1" applyAlignment="1">
      <alignment horizontal="center" vertical="center"/>
    </xf>
    <xf numFmtId="0" fontId="14" fillId="0" borderId="151" xfId="0" applyFont="1" applyBorder="1" applyAlignment="1">
      <alignment horizontal="center" vertical="center" wrapText="1"/>
    </xf>
    <xf numFmtId="0" fontId="29" fillId="0" borderId="152" xfId="0" applyFont="1" applyBorder="1" applyAlignment="1">
      <alignment horizontal="center" vertical="center"/>
    </xf>
    <xf numFmtId="3" fontId="36" fillId="0" borderId="164" xfId="0" applyNumberFormat="1" applyFont="1" applyBorder="1" applyAlignment="1">
      <alignment horizontal="center"/>
    </xf>
    <xf numFmtId="0" fontId="54" fillId="0" borderId="152" xfId="0" applyFont="1" applyBorder="1"/>
    <xf numFmtId="0" fontId="54" fillId="0" borderId="101" xfId="0" applyFont="1" applyBorder="1"/>
    <xf numFmtId="0" fontId="10" fillId="0" borderId="151" xfId="0" applyFont="1" applyFill="1" applyBorder="1" applyAlignment="1">
      <alignment horizontal="center" vertical="center" wrapText="1"/>
    </xf>
    <xf numFmtId="0" fontId="10" fillId="0" borderId="152" xfId="0" applyFont="1" applyFill="1" applyBorder="1" applyAlignment="1">
      <alignment horizontal="center" vertical="center" wrapText="1"/>
    </xf>
    <xf numFmtId="0" fontId="10" fillId="0" borderId="10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16" xfId="0" applyFont="1" applyFill="1" applyBorder="1" applyAlignment="1">
      <alignment horizontal="center" vertical="center"/>
    </xf>
    <xf numFmtId="0" fontId="14" fillId="0" borderId="163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85" xfId="0" applyFont="1" applyFill="1" applyBorder="1" applyAlignment="1">
      <alignment horizontal="center" vertical="center"/>
    </xf>
    <xf numFmtId="0" fontId="14" fillId="0" borderId="155" xfId="0" applyFont="1" applyFill="1" applyBorder="1" applyAlignment="1">
      <alignment horizontal="center" vertical="center"/>
    </xf>
    <xf numFmtId="0" fontId="14" fillId="0" borderId="152" xfId="0" applyFont="1" applyBorder="1" applyAlignment="1">
      <alignment horizontal="center" vertical="center" wrapText="1"/>
    </xf>
    <xf numFmtId="0" fontId="14" fillId="0" borderId="101" xfId="0" applyFont="1" applyBorder="1" applyAlignment="1">
      <alignment horizontal="center" vertical="center" wrapText="1"/>
    </xf>
    <xf numFmtId="0" fontId="29" fillId="0" borderId="101" xfId="0" applyFont="1" applyBorder="1" applyAlignment="1">
      <alignment horizontal="center" vertical="center"/>
    </xf>
    <xf numFmtId="0" fontId="29" fillId="0" borderId="85" xfId="0" applyFont="1" applyBorder="1" applyAlignment="1">
      <alignment horizontal="center" vertical="center"/>
    </xf>
    <xf numFmtId="0" fontId="29" fillId="0" borderId="155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16" xfId="0" applyFont="1" applyBorder="1" applyAlignment="1">
      <alignment horizontal="center" vertical="center"/>
    </xf>
    <xf numFmtId="0" fontId="29" fillId="0" borderId="163" xfId="0" applyFont="1" applyBorder="1" applyAlignment="1">
      <alignment horizontal="center" vertical="center"/>
    </xf>
    <xf numFmtId="0" fontId="22" fillId="0" borderId="78" xfId="0" applyFont="1" applyBorder="1" applyAlignment="1">
      <alignment horizontal="center" wrapText="1"/>
    </xf>
    <xf numFmtId="0" fontId="22" fillId="0" borderId="78" xfId="0" applyFont="1" applyBorder="1" applyAlignment="1">
      <alignment horizontal="left" wrapText="1"/>
    </xf>
  </cellXfs>
  <cellStyles count="6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22" builtinId="8"/>
    <cellStyle name="Colore 1" xfId="23" builtinId="29" customBuiltin="1"/>
    <cellStyle name="Colore 2" xfId="24" builtinId="33" customBuiltin="1"/>
    <cellStyle name="Colore 3" xfId="25" builtinId="37" customBuiltin="1"/>
    <cellStyle name="Colore 4" xfId="26" builtinId="41" customBuiltin="1"/>
    <cellStyle name="Colore 5" xfId="27" builtinId="45" customBuiltin="1"/>
    <cellStyle name="Colore 6" xfId="28" builtinId="49" customBuiltin="1"/>
    <cellStyle name="Euro" xfId="29"/>
    <cellStyle name="Input" xfId="30" builtinId="20" customBuiltin="1"/>
    <cellStyle name="Migliaia" xfId="31" builtinId="3"/>
    <cellStyle name="Migliaia (0)_3tabella15" xfId="32"/>
    <cellStyle name="Migliaia 2" xfId="33"/>
    <cellStyle name="Neutrale" xfId="34" builtinId="28" customBuiltin="1"/>
    <cellStyle name="Normale" xfId="0" builtinId="0"/>
    <cellStyle name="Normale 2" xfId="35"/>
    <cellStyle name="Normale 2 2 2" xfId="36"/>
    <cellStyle name="Normale 3" xfId="37"/>
    <cellStyle name="Normale 4 2" xfId="38"/>
    <cellStyle name="Normale_ENTI LOCALI  2000" xfId="39"/>
    <cellStyle name="Normale_MINISTERI" xfId="40"/>
    <cellStyle name="Normale_PRINFEL98" xfId="41"/>
    <cellStyle name="Normale_Prospetto informativo 2001" xfId="42"/>
    <cellStyle name="Normale_tabella 4" xfId="43"/>
    <cellStyle name="Normale_tabella 5" xfId="44"/>
    <cellStyle name="Normale_tabella 6" xfId="45"/>
    <cellStyle name="Normale_tabella 7" xfId="46"/>
    <cellStyle name="Normale_tabella 8" xfId="47"/>
    <cellStyle name="Normale_tabella 9" xfId="48"/>
    <cellStyle name="Nota" xfId="49" builtinId="10" customBuiltin="1"/>
    <cellStyle name="Output" xfId="50" builtinId="21" customBuiltin="1"/>
    <cellStyle name="Percentuale" xfId="51" builtinId="5"/>
    <cellStyle name="Percentuale 2" xfId="52"/>
    <cellStyle name="Percentuale 2 2" xfId="53"/>
    <cellStyle name="Testo avviso" xfId="54" builtinId="11" customBuiltin="1"/>
    <cellStyle name="Testo descrittivo" xfId="55" builtinId="53" customBuiltin="1"/>
    <cellStyle name="Titolo" xfId="56" builtinId="15" customBuiltin="1"/>
    <cellStyle name="Titolo 1" xfId="57" builtinId="16" customBuiltin="1"/>
    <cellStyle name="Titolo 2" xfId="58" builtinId="17" customBuiltin="1"/>
    <cellStyle name="Titolo 3" xfId="59" builtinId="18" customBuiltin="1"/>
    <cellStyle name="Titolo 4" xfId="60" builtinId="19" customBuiltin="1"/>
    <cellStyle name="Totale" xfId="61" builtinId="25" customBuiltin="1"/>
    <cellStyle name="Valore non valido" xfId="62" builtinId="27" customBuiltin="1"/>
    <cellStyle name="Valore valido" xfId="63" builtinId="26" customBuiltin="1"/>
    <cellStyle name="Valuta (0)_3tabella15" xfId="64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313197370288698E-3"/>
          <c:y val="0.19917335278385606"/>
          <c:w val="0.99172935714706101"/>
          <c:h val="0.27386336007780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SI_1!$B$169:$B$184</c:f>
              <c:strCache>
                <c:ptCount val="16"/>
                <c:pt idx="0">
                  <c:v>CoCoCo</c:v>
                </c:pt>
                <c:pt idx="1">
                  <c:v>T1</c:v>
                </c:pt>
                <c:pt idx="2">
                  <c:v>T2</c:v>
                </c:pt>
                <c:pt idx="3">
                  <c:v>T3</c:v>
                </c:pt>
                <c:pt idx="4">
                  <c:v>T4</c:v>
                </c:pt>
                <c:pt idx="5">
                  <c:v>T5</c:v>
                </c:pt>
                <c:pt idx="6">
                  <c:v>T6</c:v>
                </c:pt>
                <c:pt idx="7">
                  <c:v>T7</c:v>
                </c:pt>
                <c:pt idx="8">
                  <c:v>T8</c:v>
                </c:pt>
                <c:pt idx="9">
                  <c:v>T9</c:v>
                </c:pt>
                <c:pt idx="10">
                  <c:v>T10</c:v>
                </c:pt>
                <c:pt idx="11">
                  <c:v>T11</c:v>
                </c:pt>
                <c:pt idx="12">
                  <c:v>T12</c:v>
                </c:pt>
                <c:pt idx="13">
                  <c:v>T13</c:v>
                </c:pt>
                <c:pt idx="14">
                  <c:v>T14</c:v>
                </c:pt>
                <c:pt idx="15">
                  <c:v>TRC</c:v>
                </c:pt>
              </c:strCache>
            </c:strRef>
          </c:cat>
          <c:val>
            <c:numRef>
              <c:f>SI_1!$C$169:$C$184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248776"/>
        <c:axId val="330249560"/>
      </c:barChart>
      <c:catAx>
        <c:axId val="330248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302495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30249560"/>
        <c:scaling>
          <c:orientation val="minMax"/>
          <c:max val="1"/>
        </c:scaling>
        <c:delete val="1"/>
        <c:axPos val="l"/>
        <c:numFmt formatCode="General" sourceLinked="1"/>
        <c:majorTickMark val="out"/>
        <c:minorTickMark val="none"/>
        <c:tickLblPos val="nextTo"/>
        <c:crossAx val="330248776"/>
        <c:crosses val="autoZero"/>
        <c:crossBetween val="between"/>
        <c:majorUnit val="1"/>
        <c:minorUnit val="0.0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247787610619468E-3"/>
          <c:y val="0.23157894736842105"/>
          <c:w val="0.9699115044247788"/>
          <c:h val="0.389473684210526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SI_1!$E$169:$E$185</c:f>
              <c:strCache>
                <c:ptCount val="17"/>
                <c:pt idx="0">
                  <c:v>controllo DOT. ORG.</c:v>
                </c:pt>
                <c:pt idx="1">
                  <c:v>SQ 1</c:v>
                </c:pt>
                <c:pt idx="2">
                  <c:v>SQ 2</c:v>
                </c:pt>
                <c:pt idx="3">
                  <c:v>SQ 3</c:v>
                </c:pt>
                <c:pt idx="4">
                  <c:v>SQ 4</c:v>
                </c:pt>
                <c:pt idx="5">
                  <c:v>IN 1</c:v>
                </c:pt>
                <c:pt idx="6">
                  <c:v>IN 2</c:v>
                </c:pt>
                <c:pt idx="7">
                  <c:v>IN 3</c:v>
                </c:pt>
                <c:pt idx="8">
                  <c:v>IN 4</c:v>
                </c:pt>
                <c:pt idx="9">
                  <c:v>IN 5</c:v>
                </c:pt>
                <c:pt idx="10">
                  <c:v>IN 6</c:v>
                </c:pt>
                <c:pt idx="11">
                  <c:v>IN 7</c:v>
                </c:pt>
                <c:pt idx="12">
                  <c:v>IN 8</c:v>
                </c:pt>
                <c:pt idx="13">
                  <c:v>IN11</c:v>
                </c:pt>
                <c:pt idx="14">
                  <c:v>IN12</c:v>
                </c:pt>
                <c:pt idx="15">
                  <c:v>IN13</c:v>
                </c:pt>
                <c:pt idx="16">
                  <c:v>IN14</c:v>
                </c:pt>
              </c:strCache>
            </c:strRef>
          </c:cat>
          <c:val>
            <c:numRef>
              <c:f>SI_1!$F$169:$F$185</c:f>
              <c:numCache>
                <c:formatCode>General</c:formatCode>
                <c:ptCount val="1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062504"/>
        <c:axId val="326063680"/>
      </c:barChart>
      <c:catAx>
        <c:axId val="326062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2606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0636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26062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0" verticalDpi="0"/>
  </c:printSettings>
</c:chartSpace>
</file>

<file path=xl/ctrlProps/ctrlProp1.xml><?xml version="1.0" encoding="utf-8"?>
<formControlPr xmlns="http://schemas.microsoft.com/office/spreadsheetml/2009/9/main" objectType="Drop" dropStyle="combo" dx="22" fmlaLink="$G$22" fmlaRange="$G$20:$G$21" noThreeD="1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163</xdr:row>
      <xdr:rowOff>0</xdr:rowOff>
    </xdr:from>
    <xdr:to>
      <xdr:col>4</xdr:col>
      <xdr:colOff>104775</xdr:colOff>
      <xdr:row>163</xdr:row>
      <xdr:rowOff>190500</xdr:rowOff>
    </xdr:to>
    <xdr:sp macro="" textlink="">
      <xdr:nvSpPr>
        <xdr:cNvPr id="2146774" name="Text Box 7"/>
        <xdr:cNvSpPr txBox="1">
          <a:spLocks noChangeArrowheads="1"/>
        </xdr:cNvSpPr>
      </xdr:nvSpPr>
      <xdr:spPr bwMode="auto">
        <a:xfrm>
          <a:off x="4800600" y="163068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31</xdr:row>
      <xdr:rowOff>0</xdr:rowOff>
    </xdr:from>
    <xdr:to>
      <xdr:col>3</xdr:col>
      <xdr:colOff>609600</xdr:colOff>
      <xdr:row>31</xdr:row>
      <xdr:rowOff>0</xdr:rowOff>
    </xdr:to>
    <xdr:sp macro="" textlink="">
      <xdr:nvSpPr>
        <xdr:cNvPr id="2146775" name="Line 8"/>
        <xdr:cNvSpPr>
          <a:spLocks noChangeShapeType="1"/>
        </xdr:cNvSpPr>
      </xdr:nvSpPr>
      <xdr:spPr bwMode="auto">
        <a:xfrm>
          <a:off x="4238625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685800</xdr:colOff>
      <xdr:row>31</xdr:row>
      <xdr:rowOff>0</xdr:rowOff>
    </xdr:from>
    <xdr:to>
      <xdr:col>5</xdr:col>
      <xdr:colOff>685800</xdr:colOff>
      <xdr:row>31</xdr:row>
      <xdr:rowOff>0</xdr:rowOff>
    </xdr:to>
    <xdr:sp macro="" textlink="">
      <xdr:nvSpPr>
        <xdr:cNvPr id="2146776" name="Line 9"/>
        <xdr:cNvSpPr>
          <a:spLocks noChangeShapeType="1"/>
        </xdr:cNvSpPr>
      </xdr:nvSpPr>
      <xdr:spPr bwMode="auto">
        <a:xfrm>
          <a:off x="781050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163</xdr:row>
      <xdr:rowOff>0</xdr:rowOff>
    </xdr:from>
    <xdr:to>
      <xdr:col>7</xdr:col>
      <xdr:colOff>0</xdr:colOff>
      <xdr:row>164</xdr:row>
      <xdr:rowOff>114300</xdr:rowOff>
    </xdr:to>
    <xdr:graphicFrame macro="">
      <xdr:nvGraphicFramePr>
        <xdr:cNvPr id="2146777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371475</xdr:colOff>
      <xdr:row>165</xdr:row>
      <xdr:rowOff>9525</xdr:rowOff>
    </xdr:from>
    <xdr:to>
      <xdr:col>6</xdr:col>
      <xdr:colOff>1476375</xdr:colOff>
      <xdr:row>167</xdr:row>
      <xdr:rowOff>123825</xdr:rowOff>
    </xdr:to>
    <xdr:graphicFrame macro="">
      <xdr:nvGraphicFramePr>
        <xdr:cNvPr id="2146778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358140</xdr:colOff>
      <xdr:row>0</xdr:row>
      <xdr:rowOff>66675</xdr:rowOff>
    </xdr:from>
    <xdr:to>
      <xdr:col>6</xdr:col>
      <xdr:colOff>1369716</xdr:colOff>
      <xdr:row>0</xdr:row>
      <xdr:rowOff>533400</xdr:rowOff>
    </xdr:to>
    <xdr:sp macro="" textlink="">
      <xdr:nvSpPr>
        <xdr:cNvPr id="63612" name="Testo 1"/>
        <xdr:cNvSpPr>
          <a:spLocks noChangeArrowheads="1"/>
        </xdr:cNvSpPr>
      </xdr:nvSpPr>
      <xdr:spPr bwMode="auto">
        <a:xfrm>
          <a:off x="352425" y="66675"/>
          <a:ext cx="9763125" cy="466725"/>
        </a:xfrm>
        <a:prstGeom prst="roundRect">
          <a:avLst>
            <a:gd name="adj" fmla="val 16667"/>
          </a:avLst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it-IT" sz="1800" b="1" i="0" strike="noStrike">
              <a:solidFill>
                <a:srgbClr val="000000"/>
              </a:solidFill>
              <a:latin typeface="Arial"/>
              <a:cs typeface="Arial"/>
            </a:rPr>
            <a:t>Scheda Informativa 1: INFORMAZIONI  DI CARATTERE GENERALE</a:t>
          </a:r>
        </a:p>
      </xdr:txBody>
    </xdr:sp>
    <xdr:clientData/>
  </xdr:twoCellAnchor>
  <xdr:twoCellAnchor>
    <xdr:from>
      <xdr:col>3</xdr:col>
      <xdr:colOff>609600</xdr:colOff>
      <xdr:row>37</xdr:row>
      <xdr:rowOff>0</xdr:rowOff>
    </xdr:from>
    <xdr:to>
      <xdr:col>3</xdr:col>
      <xdr:colOff>609600</xdr:colOff>
      <xdr:row>37</xdr:row>
      <xdr:rowOff>0</xdr:rowOff>
    </xdr:to>
    <xdr:sp macro="" textlink="">
      <xdr:nvSpPr>
        <xdr:cNvPr id="2146780" name="Line 8"/>
        <xdr:cNvSpPr>
          <a:spLocks noChangeShapeType="1"/>
        </xdr:cNvSpPr>
      </xdr:nvSpPr>
      <xdr:spPr bwMode="auto">
        <a:xfrm>
          <a:off x="4238625" y="838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685800</xdr:colOff>
      <xdr:row>37</xdr:row>
      <xdr:rowOff>0</xdr:rowOff>
    </xdr:from>
    <xdr:to>
      <xdr:col>5</xdr:col>
      <xdr:colOff>685800</xdr:colOff>
      <xdr:row>37</xdr:row>
      <xdr:rowOff>0</xdr:rowOff>
    </xdr:to>
    <xdr:sp macro="" textlink="">
      <xdr:nvSpPr>
        <xdr:cNvPr id="2146781" name="Line 9"/>
        <xdr:cNvSpPr>
          <a:spLocks noChangeShapeType="1"/>
        </xdr:cNvSpPr>
      </xdr:nvSpPr>
      <xdr:spPr bwMode="auto">
        <a:xfrm>
          <a:off x="7810500" y="838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609600</xdr:colOff>
      <xdr:row>31</xdr:row>
      <xdr:rowOff>0</xdr:rowOff>
    </xdr:from>
    <xdr:to>
      <xdr:col>3</xdr:col>
      <xdr:colOff>609600</xdr:colOff>
      <xdr:row>31</xdr:row>
      <xdr:rowOff>0</xdr:rowOff>
    </xdr:to>
    <xdr:sp macro="" textlink="">
      <xdr:nvSpPr>
        <xdr:cNvPr id="2146782" name="Line 8"/>
        <xdr:cNvSpPr>
          <a:spLocks noChangeShapeType="1"/>
        </xdr:cNvSpPr>
      </xdr:nvSpPr>
      <xdr:spPr bwMode="auto">
        <a:xfrm>
          <a:off x="4238625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685800</xdr:colOff>
      <xdr:row>31</xdr:row>
      <xdr:rowOff>0</xdr:rowOff>
    </xdr:from>
    <xdr:to>
      <xdr:col>5</xdr:col>
      <xdr:colOff>685800</xdr:colOff>
      <xdr:row>31</xdr:row>
      <xdr:rowOff>0</xdr:rowOff>
    </xdr:to>
    <xdr:sp macro="" textlink="">
      <xdr:nvSpPr>
        <xdr:cNvPr id="2146783" name="Line 9"/>
        <xdr:cNvSpPr>
          <a:spLocks noChangeShapeType="1"/>
        </xdr:cNvSpPr>
      </xdr:nvSpPr>
      <xdr:spPr bwMode="auto">
        <a:xfrm>
          <a:off x="781050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12</xdr:col>
      <xdr:colOff>36198</xdr:colOff>
      <xdr:row>1</xdr:row>
      <xdr:rowOff>266700</xdr:rowOff>
    </xdr:to>
    <xdr:sp macro="" textlink="">
      <xdr:nvSpPr>
        <xdr:cNvPr id="22529" name="Testo 13"/>
        <xdr:cNvSpPr txBox="1">
          <a:spLocks noChangeArrowheads="1"/>
        </xdr:cNvSpPr>
      </xdr:nvSpPr>
      <xdr:spPr bwMode="auto">
        <a:xfrm>
          <a:off x="0" y="581025"/>
          <a:ext cx="7743825" cy="23812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8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e personale dirigente distribuito per classi di età al 31 dicembre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8</xdr:col>
      <xdr:colOff>316286</xdr:colOff>
      <xdr:row>2</xdr:row>
      <xdr:rowOff>295275</xdr:rowOff>
    </xdr:to>
    <xdr:sp macro="" textlink="">
      <xdr:nvSpPr>
        <xdr:cNvPr id="21505" name="Testo 2"/>
        <xdr:cNvSpPr txBox="1">
          <a:spLocks noChangeArrowheads="1"/>
        </xdr:cNvSpPr>
      </xdr:nvSpPr>
      <xdr:spPr bwMode="auto">
        <a:xfrm>
          <a:off x="0" y="647700"/>
          <a:ext cx="731520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9 -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dipendente a tempo indeterminato e personale dirigente distribuito per titolo di studio posseduto al 31 dicembre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14</xdr:col>
      <xdr:colOff>0</xdr:colOff>
      <xdr:row>1</xdr:row>
      <xdr:rowOff>295275</xdr:rowOff>
    </xdr:to>
    <xdr:sp macro="" textlink="">
      <xdr:nvSpPr>
        <xdr:cNvPr id="35842" name="Testo 9"/>
        <xdr:cNvSpPr txBox="1">
          <a:spLocks noChangeArrowheads="1"/>
        </xdr:cNvSpPr>
      </xdr:nvSpPr>
      <xdr:spPr bwMode="auto">
        <a:xfrm>
          <a:off x="2619375" y="590550"/>
          <a:ext cx="537210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10</a:t>
          </a: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 in servizio al 31 dicembre  distribuito per Regioni e all'estero.</a:t>
          </a:r>
        </a:p>
      </xdr:txBody>
    </xdr:sp>
    <xdr:clientData/>
  </xdr:twoCellAnchor>
  <xdr:twoCellAnchor>
    <xdr:from>
      <xdr:col>26</xdr:col>
      <xdr:colOff>0</xdr:colOff>
      <xdr:row>1</xdr:row>
      <xdr:rowOff>38100</xdr:rowOff>
    </xdr:from>
    <xdr:to>
      <xdr:col>37</xdr:col>
      <xdr:colOff>34310</xdr:colOff>
      <xdr:row>1</xdr:row>
      <xdr:rowOff>295275</xdr:rowOff>
    </xdr:to>
    <xdr:sp macro="" textlink="">
      <xdr:nvSpPr>
        <xdr:cNvPr id="35847" name="Testo 9"/>
        <xdr:cNvSpPr txBox="1">
          <a:spLocks noChangeArrowheads="1"/>
        </xdr:cNvSpPr>
      </xdr:nvSpPr>
      <xdr:spPr bwMode="auto">
        <a:xfrm>
          <a:off x="13363575" y="590550"/>
          <a:ext cx="537210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10</a:t>
          </a: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 in servizio al 31 dicembre  distribuito per Regioni e all'estero.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37</xdr:col>
      <xdr:colOff>76217</xdr:colOff>
      <xdr:row>1</xdr:row>
      <xdr:rowOff>285750</xdr:rowOff>
    </xdr:to>
    <xdr:sp macro="" textlink="">
      <xdr:nvSpPr>
        <xdr:cNvPr id="60417" name="Testo 3"/>
        <xdr:cNvSpPr txBox="1">
          <a:spLocks noChangeArrowheads="1"/>
        </xdr:cNvSpPr>
      </xdr:nvSpPr>
      <xdr:spPr bwMode="auto">
        <a:xfrm>
          <a:off x="0" y="577215"/>
          <a:ext cx="556260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11</a:t>
          </a: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- Numero giorni di assenza del personale in servizio nel corso dell'anno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30</xdr:col>
      <xdr:colOff>556344</xdr:colOff>
      <xdr:row>1</xdr:row>
      <xdr:rowOff>276225</xdr:rowOff>
    </xdr:to>
    <xdr:sp macro="" textlink="">
      <xdr:nvSpPr>
        <xdr:cNvPr id="32769" name="Testo 3"/>
        <xdr:cNvSpPr txBox="1">
          <a:spLocks noChangeArrowheads="1"/>
        </xdr:cNvSpPr>
      </xdr:nvSpPr>
      <xdr:spPr bwMode="auto">
        <a:xfrm>
          <a:off x="0" y="457200"/>
          <a:ext cx="6614160" cy="23812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12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oneri annui  per voci retributive a carattere "stipendiale" corrisposte al personale  in servizio (*)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36</xdr:col>
      <xdr:colOff>7629</xdr:colOff>
      <xdr:row>1</xdr:row>
      <xdr:rowOff>276225</xdr:rowOff>
    </xdr:to>
    <xdr:sp macro="" textlink="">
      <xdr:nvSpPr>
        <xdr:cNvPr id="31745" name="Testo 3"/>
        <xdr:cNvSpPr txBox="1">
          <a:spLocks noChangeArrowheads="1"/>
        </xdr:cNvSpPr>
      </xdr:nvSpPr>
      <xdr:spPr bwMode="auto">
        <a:xfrm>
          <a:off x="0" y="649605"/>
          <a:ext cx="6682740" cy="2286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13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oneri annui per indennità e compensi accessori corrisposti  al personale  in servizio (*)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0</xdr:col>
      <xdr:colOff>4658302</xdr:colOff>
      <xdr:row>1</xdr:row>
      <xdr:rowOff>266700</xdr:rowOff>
    </xdr:to>
    <xdr:sp macro="" textlink="">
      <xdr:nvSpPr>
        <xdr:cNvPr id="41986" name="Testo 4"/>
        <xdr:cNvSpPr txBox="1">
          <a:spLocks noChangeArrowheads="1"/>
        </xdr:cNvSpPr>
      </xdr:nvSpPr>
      <xdr:spPr bwMode="auto">
        <a:xfrm>
          <a:off x="0" y="590550"/>
          <a:ext cx="4667250" cy="2286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14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Altri oneri che concorrono a formare il costo del lavoro  (*)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66675</xdr:rowOff>
        </xdr:from>
        <xdr:to>
          <xdr:col>5</xdr:col>
          <xdr:colOff>0</xdr:colOff>
          <xdr:row>21</xdr:row>
          <xdr:rowOff>257175</xdr:rowOff>
        </xdr:to>
        <xdr:sp macro="" textlink="">
          <xdr:nvSpPr>
            <xdr:cNvPr id="42912" name="Drop Down 928" descr="No" hidden="1">
              <a:extLst>
                <a:ext uri="{63B3BB69-23CF-44E3-9099-C40C66FF867C}">
                  <a14:compatExt spid="_x0000_s42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 algn="ctr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0</xdr:col>
      <xdr:colOff>4657769</xdr:colOff>
      <xdr:row>1</xdr:row>
      <xdr:rowOff>266700</xdr:rowOff>
    </xdr:to>
    <xdr:sp macro="" textlink="">
      <xdr:nvSpPr>
        <xdr:cNvPr id="2" name="Testo 4"/>
        <xdr:cNvSpPr txBox="1">
          <a:spLocks noChangeArrowheads="1"/>
        </xdr:cNvSpPr>
      </xdr:nvSpPr>
      <xdr:spPr bwMode="auto">
        <a:xfrm>
          <a:off x="0" y="590550"/>
          <a:ext cx="4658836" cy="2286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RICONCILIAZIONE</a:t>
          </a:r>
          <a:endParaRPr lang="it-IT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47105" name="Testo 4"/>
        <xdr:cNvSpPr txBox="1">
          <a:spLocks noChangeArrowheads="1"/>
        </xdr:cNvSpPr>
      </xdr:nvSpPr>
      <xdr:spPr bwMode="auto">
        <a:xfrm>
          <a:off x="8924925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Anno 2004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47108" name="Testo 2"/>
        <xdr:cNvSpPr>
          <a:spLocks noChangeArrowheads="1"/>
        </xdr:cNvSpPr>
      </xdr:nvSpPr>
      <xdr:spPr bwMode="auto">
        <a:xfrm>
          <a:off x="8924925" y="0"/>
          <a:ext cx="0" cy="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ISTITUZIONE......................................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8129" name="Testo 4"/>
        <xdr:cNvSpPr txBox="1">
          <a:spLocks noChangeArrowheads="1"/>
        </xdr:cNvSpPr>
      </xdr:nvSpPr>
      <xdr:spPr bwMode="auto">
        <a:xfrm>
          <a:off x="11458575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Anno 2004</a:t>
          </a: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8132" name="Testo 2"/>
        <xdr:cNvSpPr>
          <a:spLocks noChangeArrowheads="1"/>
        </xdr:cNvSpPr>
      </xdr:nvSpPr>
      <xdr:spPr bwMode="auto">
        <a:xfrm>
          <a:off x="11458575" y="0"/>
          <a:ext cx="0" cy="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ISTITUZIONE......................................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104775</xdr:rowOff>
    </xdr:from>
    <xdr:to>
      <xdr:col>6</xdr:col>
      <xdr:colOff>1219123</xdr:colOff>
      <xdr:row>0</xdr:row>
      <xdr:rowOff>609600</xdr:rowOff>
    </xdr:to>
    <xdr:sp macro="" textlink="">
      <xdr:nvSpPr>
        <xdr:cNvPr id="65537" name="Testo 1"/>
        <xdr:cNvSpPr>
          <a:spLocks noChangeArrowheads="1"/>
        </xdr:cNvSpPr>
      </xdr:nvSpPr>
      <xdr:spPr bwMode="auto">
        <a:xfrm>
          <a:off x="400050" y="104775"/>
          <a:ext cx="8810625" cy="504825"/>
        </a:xfrm>
        <a:prstGeom prst="roundRect">
          <a:avLst>
            <a:gd name="adj" fmla="val 16667"/>
          </a:avLst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it-IT" sz="1800" b="1" i="0" strike="noStrike">
              <a:solidFill>
                <a:srgbClr val="000000"/>
              </a:solidFill>
              <a:latin typeface="Arial"/>
              <a:cs typeface="Arial"/>
            </a:rPr>
            <a:t>SCHEDA INFORMATIVA 1 : APPENDICE GESTIONE DATI CO.CO.CO.</a:t>
          </a:r>
        </a:p>
        <a:p>
          <a:pPr algn="ctr" rtl="0">
            <a:defRPr sz="1000"/>
          </a:pPr>
          <a:endParaRPr lang="it-IT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1270</xdr:colOff>
      <xdr:row>3</xdr:row>
      <xdr:rowOff>0</xdr:rowOff>
    </xdr:from>
    <xdr:to>
      <xdr:col>6</xdr:col>
      <xdr:colOff>1270</xdr:colOff>
      <xdr:row>3</xdr:row>
      <xdr:rowOff>0</xdr:rowOff>
    </xdr:to>
    <xdr:sp macro="" textlink="" fLocksText="0">
      <xdr:nvSpPr>
        <xdr:cNvPr id="1498016" name="Text Box 5"/>
        <xdr:cNvSpPr txBox="1">
          <a:spLocks noChangeArrowheads="1"/>
        </xdr:cNvSpPr>
      </xdr:nvSpPr>
      <xdr:spPr bwMode="auto">
        <a:xfrm>
          <a:off x="7452360" y="1714500"/>
          <a:ext cx="0" cy="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6</xdr:col>
      <xdr:colOff>1270</xdr:colOff>
      <xdr:row>3</xdr:row>
      <xdr:rowOff>0</xdr:rowOff>
    </xdr:from>
    <xdr:to>
      <xdr:col>6</xdr:col>
      <xdr:colOff>1270</xdr:colOff>
      <xdr:row>3</xdr:row>
      <xdr:rowOff>0</xdr:rowOff>
    </xdr:to>
    <xdr:sp macro="" textlink="" fLocksText="0">
      <xdr:nvSpPr>
        <xdr:cNvPr id="1498017" name="Text Box 7"/>
        <xdr:cNvSpPr txBox="1">
          <a:spLocks noChangeArrowheads="1"/>
        </xdr:cNvSpPr>
      </xdr:nvSpPr>
      <xdr:spPr bwMode="auto">
        <a:xfrm>
          <a:off x="7452360" y="1714500"/>
          <a:ext cx="0" cy="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9153" name="Testo 4"/>
        <xdr:cNvSpPr txBox="1">
          <a:spLocks noChangeArrowheads="1"/>
        </xdr:cNvSpPr>
      </xdr:nvSpPr>
      <xdr:spPr bwMode="auto">
        <a:xfrm>
          <a:off x="7458075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Anno 2004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9156" name="Testo 2"/>
        <xdr:cNvSpPr>
          <a:spLocks noChangeArrowheads="1"/>
        </xdr:cNvSpPr>
      </xdr:nvSpPr>
      <xdr:spPr bwMode="auto">
        <a:xfrm>
          <a:off x="7458075" y="0"/>
          <a:ext cx="0" cy="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ISTITUZIONE......................................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1201" name="Testo 4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Anno 2004</a:t>
          </a:r>
        </a:p>
        <a:p>
          <a:pPr algn="ctr" rtl="0">
            <a:defRPr sz="1000"/>
          </a:pPr>
          <a:endParaRPr lang="it-IT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1204" name="Testo 2"/>
        <xdr:cNvSpPr>
          <a:spLocks noChangeArrowheads="1"/>
        </xdr:cNvSpPr>
      </xdr:nvSpPr>
      <xdr:spPr bwMode="auto">
        <a:xfrm>
          <a:off x="6305550" y="0"/>
          <a:ext cx="0" cy="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ISTITUZIONE......................................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Testo 4"/>
        <xdr:cNvSpPr txBox="1">
          <a:spLocks noChangeArrowheads="1"/>
        </xdr:cNvSpPr>
      </xdr:nvSpPr>
      <xdr:spPr bwMode="auto">
        <a:xfrm>
          <a:off x="830580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Anno 2004</a:t>
          </a:r>
        </a:p>
        <a:p>
          <a:pPr algn="ctr" rtl="0">
            <a:defRPr sz="1000"/>
          </a:pPr>
          <a:endParaRPr lang="it-IT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sto 2"/>
        <xdr:cNvSpPr>
          <a:spLocks noChangeArrowheads="1"/>
        </xdr:cNvSpPr>
      </xdr:nvSpPr>
      <xdr:spPr bwMode="auto">
        <a:xfrm>
          <a:off x="8305800" y="0"/>
          <a:ext cx="0" cy="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ISTITUZIONE......................................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28575</xdr:rowOff>
    </xdr:from>
    <xdr:to>
      <xdr:col>30</xdr:col>
      <xdr:colOff>704789</xdr:colOff>
      <xdr:row>1</xdr:row>
      <xdr:rowOff>268720</xdr:rowOff>
    </xdr:to>
    <xdr:sp macro="" textlink="">
      <xdr:nvSpPr>
        <xdr:cNvPr id="2057" name="Testo 9"/>
        <xdr:cNvSpPr txBox="1">
          <a:spLocks noChangeArrowheads="1"/>
        </xdr:cNvSpPr>
      </xdr:nvSpPr>
      <xdr:spPr bwMode="auto">
        <a:xfrm>
          <a:off x="9524" y="340995"/>
          <a:ext cx="6086476" cy="24765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dipendente a tempo indeterminato e personale dirigente in servizio al 31 dicembre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6</xdr:col>
      <xdr:colOff>7634</xdr:colOff>
      <xdr:row>1</xdr:row>
      <xdr:rowOff>295275</xdr:rowOff>
    </xdr:to>
    <xdr:sp macro="" textlink="">
      <xdr:nvSpPr>
        <xdr:cNvPr id="28674" name="Testo 9"/>
        <xdr:cNvSpPr txBox="1">
          <a:spLocks noChangeArrowheads="1"/>
        </xdr:cNvSpPr>
      </xdr:nvSpPr>
      <xdr:spPr bwMode="auto">
        <a:xfrm>
          <a:off x="0" y="586740"/>
          <a:ext cx="415290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2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con contratto o modalità di lavoro flessibile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38100</xdr:rowOff>
    </xdr:from>
    <xdr:to>
      <xdr:col>6</xdr:col>
      <xdr:colOff>9525</xdr:colOff>
      <xdr:row>1</xdr:row>
      <xdr:rowOff>295275</xdr:rowOff>
    </xdr:to>
    <xdr:sp macro="" textlink="">
      <xdr:nvSpPr>
        <xdr:cNvPr id="37889" name="Testo 13"/>
        <xdr:cNvSpPr txBox="1">
          <a:spLocks noChangeArrowheads="1"/>
        </xdr:cNvSpPr>
      </xdr:nvSpPr>
      <xdr:spPr bwMode="auto">
        <a:xfrm>
          <a:off x="9525" y="590550"/>
          <a:ext cx="558165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3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in posizione di comando/distacco e fuori ruolo al 31 dicembre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38100</xdr:rowOff>
    </xdr:from>
    <xdr:to>
      <xdr:col>4</xdr:col>
      <xdr:colOff>651492</xdr:colOff>
      <xdr:row>1</xdr:row>
      <xdr:rowOff>295275</xdr:rowOff>
    </xdr:to>
    <xdr:sp macro="" textlink="">
      <xdr:nvSpPr>
        <xdr:cNvPr id="26625" name="Testo 9"/>
        <xdr:cNvSpPr txBox="1">
          <a:spLocks noChangeArrowheads="1"/>
        </xdr:cNvSpPr>
      </xdr:nvSpPr>
      <xdr:spPr bwMode="auto">
        <a:xfrm>
          <a:off x="9525" y="586740"/>
          <a:ext cx="5873115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4 </a:t>
          </a: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Passaggi di qualifica / posizione economica / profilo del personale a tempo indeterminato e dirigente nel corso dell'anno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7</xdr:col>
      <xdr:colOff>621007</xdr:colOff>
      <xdr:row>1</xdr:row>
      <xdr:rowOff>285750</xdr:rowOff>
    </xdr:to>
    <xdr:sp macro="" textlink="">
      <xdr:nvSpPr>
        <xdr:cNvPr id="25601" name="Testo 13"/>
        <xdr:cNvSpPr txBox="1">
          <a:spLocks noChangeArrowheads="1"/>
        </xdr:cNvSpPr>
      </xdr:nvSpPr>
      <xdr:spPr bwMode="auto">
        <a:xfrm>
          <a:off x="0" y="581025"/>
          <a:ext cx="670560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5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 e personale dirigente cessato dal servizio nel corso dell'anno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7</xdr:col>
      <xdr:colOff>436377</xdr:colOff>
      <xdr:row>1</xdr:row>
      <xdr:rowOff>285750</xdr:rowOff>
    </xdr:to>
    <xdr:sp macro="" textlink="">
      <xdr:nvSpPr>
        <xdr:cNvPr id="24577" name="Testo 13"/>
        <xdr:cNvSpPr txBox="1">
          <a:spLocks noChangeArrowheads="1"/>
        </xdr:cNvSpPr>
      </xdr:nvSpPr>
      <xdr:spPr bwMode="auto">
        <a:xfrm>
          <a:off x="0" y="577215"/>
          <a:ext cx="584454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6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 Personale a tempo indeterminato e personale dirigente assunto in servizio nel corso dell'anno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11</xdr:col>
      <xdr:colOff>245799</xdr:colOff>
      <xdr:row>1</xdr:row>
      <xdr:rowOff>295275</xdr:rowOff>
    </xdr:to>
    <xdr:sp macro="" textlink="">
      <xdr:nvSpPr>
        <xdr:cNvPr id="23553" name="Testo 13"/>
        <xdr:cNvSpPr txBox="1">
          <a:spLocks noChangeArrowheads="1"/>
        </xdr:cNvSpPr>
      </xdr:nvSpPr>
      <xdr:spPr bwMode="auto">
        <a:xfrm>
          <a:off x="0" y="600075"/>
          <a:ext cx="7286625" cy="24765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7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e personale dirigente distribuito per classi di anzianità di servizio al 31 dicembre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areacomune\IGOP\area%20condivisa%20uffici%20III%20V%20e%20VI\public2E\CONTO%20ANNUALE\2012\Kit%20Excel%202012\4-\Campione%20da%20RAL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dazionergs.mef.gov.it/Users/gvarano/AppData/Local/Microsoft/Windows/INetCache/Content.Outlook/SNOFJZIS/KIT%20in%20lavorazione/RALN_CAMPIO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_1"/>
      <sheetName val="COCOCO"/>
      <sheetName val="SI_1A(COMUNI-PROVINCE)"/>
      <sheetName val="SI_1A(UNIONE_COMUNI)"/>
      <sheetName val="SI_1A(COMUNITA_MONTANE)"/>
      <sheetName val="SI_2(1)"/>
      <sheetName val="SI_2(2)"/>
      <sheetName val="t1"/>
      <sheetName val="t2"/>
      <sheetName val="t2A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(1)"/>
      <sheetName val="t15(2)"/>
      <sheetName val="Tabella Riconciliazione"/>
      <sheetName val="Valori Medi"/>
      <sheetName val="Squadratura 1"/>
      <sheetName val="Squadratura 2"/>
      <sheetName val="Squadratura 3"/>
      <sheetName val="Squadratura 4"/>
      <sheetName val="Squadratura 7"/>
      <sheetName val="Incongruenza 1"/>
      <sheetName val="Incongruenza 2"/>
      <sheetName val="Incongruenza 3"/>
      <sheetName val="Incongruenza 4 e controlli t14"/>
      <sheetName val="Incongruenza 5"/>
      <sheetName val="Incongruenza 6"/>
      <sheetName val="Incongruenza 7"/>
      <sheetName val="Incongruenza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_1"/>
      <sheetName val="COCOCO"/>
      <sheetName val="SI_1A(COMUNI-PROVINCE-CITTA_ME)"/>
      <sheetName val="SI_1A(UNIONE_COMUNI)"/>
      <sheetName val="SI_1A(COMUNITA_MONTANE)"/>
      <sheetName val="SI_1A_CONV"/>
      <sheetName val="t1"/>
      <sheetName val="t2"/>
      <sheetName val="t2A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(1)"/>
      <sheetName val="t15(2)"/>
      <sheetName val="SICI(1)"/>
      <sheetName val="SICI(2)"/>
      <sheetName val="Tabella Riconciliazione"/>
      <sheetName val="Valori Medi"/>
      <sheetName val="Squadratura 1"/>
      <sheetName val="Squadratura 2"/>
      <sheetName val="Squadratura 3"/>
      <sheetName val="Squadratura 4"/>
      <sheetName val="Squadratura 7"/>
      <sheetName val="Incongruenze 1 e 11"/>
      <sheetName val="Incongruenza 2"/>
      <sheetName val="Incongruenze 3, 12 e 13"/>
      <sheetName val="Incongruenza 4 e controlli t14"/>
      <sheetName val="Incongruenza 5"/>
      <sheetName val="Incongruenza 6"/>
      <sheetName val="Incongruenza 7"/>
      <sheetName val="Incongruenza 8"/>
      <sheetName val="Incongruenza 10"/>
      <sheetName val="Incongruenza 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>
    <pageSetUpPr fitToPage="1"/>
  </sheetPr>
  <dimension ref="A1:K312"/>
  <sheetViews>
    <sheetView showGridLines="0" topLeftCell="A109" zoomScale="75" zoomScaleNormal="75" workbookViewId="0">
      <selection activeCell="D15" sqref="D15:G15"/>
    </sheetView>
  </sheetViews>
  <sheetFormatPr defaultColWidth="6.33203125" defaultRowHeight="12.75" x14ac:dyDescent="0.15"/>
  <cols>
    <col min="1" max="1" width="6.6640625" style="379" customWidth="1"/>
    <col min="2" max="2" width="25.83203125" style="377" customWidth="1"/>
    <col min="3" max="3" width="31" style="377" customWidth="1"/>
    <col min="4" max="4" width="20.5" style="377" customWidth="1"/>
    <col min="5" max="5" width="40.6640625" style="377" customWidth="1"/>
    <col min="6" max="6" width="29" style="377" customWidth="1"/>
    <col min="7" max="7" width="26" style="377" customWidth="1"/>
    <col min="8" max="10" width="5.33203125" style="356" hidden="1" customWidth="1"/>
    <col min="11" max="11" width="38.83203125" style="356" customWidth="1"/>
    <col min="12" max="16384" width="6.33203125" style="356"/>
  </cols>
  <sheetData>
    <row r="1" spans="1:11" ht="57.75" customHeight="1" x14ac:dyDescent="0.15">
      <c r="A1" s="498" t="s">
        <v>306</v>
      </c>
    </row>
    <row r="2" spans="1:11" s="357" customFormat="1" ht="20.25" customHeight="1" x14ac:dyDescent="0.15">
      <c r="A2" s="499" t="s">
        <v>505</v>
      </c>
      <c r="B2" s="378"/>
      <c r="C2" s="899"/>
      <c r="D2" s="899"/>
      <c r="E2" s="899"/>
      <c r="F2" s="899"/>
      <c r="G2" s="378"/>
    </row>
    <row r="3" spans="1:11" s="357" customFormat="1" ht="27" customHeight="1" x14ac:dyDescent="0.15">
      <c r="A3" s="407"/>
      <c r="B3" s="864" t="str">
        <f>'t1'!A1</f>
        <v>Amministrazioni incluse nell'elenco ISTAT art. 1 c.3 legge 196/2009 (lista S13) - anno 2016</v>
      </c>
      <c r="C3" s="864"/>
      <c r="D3" s="864"/>
      <c r="E3" s="864"/>
      <c r="F3" s="864"/>
      <c r="G3" s="864"/>
    </row>
    <row r="4" spans="1:11" x14ac:dyDescent="0.15">
      <c r="C4" s="380"/>
      <c r="D4" s="380"/>
      <c r="E4" s="380"/>
      <c r="F4" s="380"/>
      <c r="H4" s="358"/>
    </row>
    <row r="5" spans="1:11" x14ac:dyDescent="0.15">
      <c r="E5" s="379"/>
      <c r="H5" s="358"/>
    </row>
    <row r="6" spans="1:11" ht="18" customHeight="1" x14ac:dyDescent="0.15">
      <c r="B6" s="865" t="s">
        <v>346</v>
      </c>
      <c r="C6" s="866"/>
      <c r="D6" s="866"/>
      <c r="E6" s="866"/>
      <c r="F6" s="866"/>
      <c r="G6" s="867"/>
    </row>
    <row r="7" spans="1:11" ht="6" customHeight="1" x14ac:dyDescent="0.15"/>
    <row r="8" spans="1:11" ht="19.5" hidden="1" customHeight="1" x14ac:dyDescent="0.15">
      <c r="A8" s="408"/>
      <c r="B8" s="377" t="s">
        <v>268</v>
      </c>
      <c r="D8" s="381"/>
      <c r="E8" s="878"/>
      <c r="F8" s="879"/>
      <c r="G8" s="877"/>
    </row>
    <row r="9" spans="1:11" ht="29.1" hidden="1" customHeight="1" x14ac:dyDescent="0.15">
      <c r="A9" s="408"/>
      <c r="B9" s="359" t="s">
        <v>269</v>
      </c>
      <c r="C9" s="359"/>
      <c r="D9" s="703"/>
      <c r="E9" s="900"/>
      <c r="F9" s="901"/>
      <c r="G9" s="902"/>
      <c r="K9" s="500"/>
    </row>
    <row r="10" spans="1:11" ht="29.1" customHeight="1" x14ac:dyDescent="0.15">
      <c r="A10" s="408"/>
      <c r="B10" s="359" t="s">
        <v>270</v>
      </c>
      <c r="C10" s="359"/>
      <c r="D10" s="381"/>
      <c r="E10" s="878" t="s">
        <v>553</v>
      </c>
      <c r="F10" s="879"/>
      <c r="G10" s="877"/>
      <c r="K10" s="500"/>
    </row>
    <row r="11" spans="1:11" ht="29.1" customHeight="1" x14ac:dyDescent="0.15">
      <c r="A11" s="408"/>
      <c r="B11" s="359" t="s">
        <v>271</v>
      </c>
      <c r="C11" s="359"/>
      <c r="D11" s="381"/>
      <c r="E11" s="878" t="s">
        <v>552</v>
      </c>
      <c r="F11" s="879"/>
      <c r="G11" s="877"/>
      <c r="K11" s="500"/>
    </row>
    <row r="12" spans="1:11" ht="29.1" customHeight="1" x14ac:dyDescent="0.15">
      <c r="A12" s="408"/>
      <c r="B12" s="359" t="s">
        <v>272</v>
      </c>
      <c r="C12" s="359"/>
      <c r="D12" s="381"/>
      <c r="E12" s="876" t="s">
        <v>550</v>
      </c>
      <c r="F12" s="879"/>
      <c r="G12" s="877"/>
      <c r="K12" s="500"/>
    </row>
    <row r="13" spans="1:11" ht="29.1" hidden="1" customHeight="1" x14ac:dyDescent="0.15">
      <c r="A13" s="408"/>
      <c r="B13" s="359" t="s">
        <v>273</v>
      </c>
      <c r="C13" s="639"/>
      <c r="D13" s="640"/>
      <c r="E13" s="641"/>
      <c r="F13" s="642"/>
      <c r="G13" s="643"/>
      <c r="H13" s="583"/>
      <c r="I13" s="584"/>
      <c r="J13" s="571"/>
      <c r="K13" s="585"/>
    </row>
    <row r="14" spans="1:11" s="361" customFormat="1" ht="20.25" hidden="1" customHeight="1" x14ac:dyDescent="0.15">
      <c r="A14" s="408"/>
      <c r="B14" s="360"/>
      <c r="C14" s="382" t="s">
        <v>274</v>
      </c>
      <c r="D14" s="383" t="s">
        <v>295</v>
      </c>
      <c r="E14" s="382" t="s">
        <v>275</v>
      </c>
      <c r="F14" s="382" t="s">
        <v>312</v>
      </c>
      <c r="G14" s="382"/>
    </row>
    <row r="15" spans="1:11" s="526" customFormat="1" ht="29.1" customHeight="1" x14ac:dyDescent="0.15">
      <c r="A15" s="377"/>
      <c r="B15" s="359" t="s">
        <v>56</v>
      </c>
      <c r="C15" s="525"/>
      <c r="D15" s="903" t="s">
        <v>554</v>
      </c>
      <c r="E15" s="904"/>
      <c r="F15" s="904"/>
      <c r="G15" s="905"/>
    </row>
    <row r="16" spans="1:11" ht="18" customHeight="1" x14ac:dyDescent="0.15">
      <c r="A16" s="408"/>
      <c r="B16" s="865" t="s">
        <v>342</v>
      </c>
      <c r="C16" s="866"/>
      <c r="D16" s="866"/>
      <c r="E16" s="866"/>
      <c r="F16" s="866"/>
      <c r="G16" s="867"/>
    </row>
    <row r="17" spans="1:11" s="362" customFormat="1" ht="15" customHeight="1" x14ac:dyDescent="0.15">
      <c r="A17" s="408"/>
      <c r="B17" s="384" t="s">
        <v>276</v>
      </c>
      <c r="C17" s="679"/>
      <c r="D17" s="679"/>
      <c r="E17" s="679"/>
      <c r="F17" s="679"/>
      <c r="G17" s="679"/>
    </row>
    <row r="18" spans="1:11" s="362" customFormat="1" ht="15" x14ac:dyDescent="0.15">
      <c r="A18" s="408"/>
      <c r="B18" s="386" t="s">
        <v>277</v>
      </c>
      <c r="C18" s="386"/>
      <c r="D18" s="386" t="s">
        <v>278</v>
      </c>
      <c r="E18" s="386"/>
      <c r="F18" s="387" t="s">
        <v>288</v>
      </c>
      <c r="G18" s="673"/>
    </row>
    <row r="19" spans="1:11" ht="22.5" customHeight="1" x14ac:dyDescent="0.15">
      <c r="A19" s="408"/>
      <c r="B19" s="878" t="s">
        <v>545</v>
      </c>
      <c r="C19" s="879"/>
      <c r="D19" s="878" t="s">
        <v>546</v>
      </c>
      <c r="E19" s="879"/>
      <c r="F19" s="876" t="s">
        <v>547</v>
      </c>
      <c r="G19" s="877"/>
      <c r="K19" s="501"/>
    </row>
    <row r="20" spans="1:11" s="362" customFormat="1" ht="15" customHeight="1" x14ac:dyDescent="0.15">
      <c r="A20" s="408"/>
      <c r="B20" s="384" t="s">
        <v>279</v>
      </c>
      <c r="C20" s="385"/>
      <c r="D20" s="386"/>
      <c r="E20" s="386"/>
      <c r="F20" s="679"/>
      <c r="G20" s="679"/>
    </row>
    <row r="21" spans="1:11" s="362" customFormat="1" ht="15" customHeight="1" x14ac:dyDescent="0.15">
      <c r="A21" s="408"/>
      <c r="B21" s="386" t="s">
        <v>277</v>
      </c>
      <c r="C21" s="386"/>
      <c r="D21" s="386" t="s">
        <v>278</v>
      </c>
      <c r="E21" s="386"/>
      <c r="F21" s="387" t="s">
        <v>288</v>
      </c>
      <c r="G21" s="674"/>
    </row>
    <row r="22" spans="1:11" ht="23.25" customHeight="1" x14ac:dyDescent="0.15">
      <c r="A22" s="408"/>
      <c r="B22" s="874"/>
      <c r="C22" s="875"/>
      <c r="D22" s="874"/>
      <c r="E22" s="875"/>
      <c r="F22" s="874"/>
      <c r="G22" s="875"/>
      <c r="K22" s="501" t="str">
        <f>IF(OR(LEN(B22)&gt;0,LEN(D22)&gt;0),IF(LEN(F22)=0,"E' NECESSARIO COMPILARE IL CAMPO E-MAIL"," ")," ")</f>
        <v xml:space="preserve"> </v>
      </c>
    </row>
    <row r="23" spans="1:11" ht="23.25" customHeight="1" x14ac:dyDescent="0.15">
      <c r="A23" s="408"/>
      <c r="B23" s="874"/>
      <c r="C23" s="875"/>
      <c r="D23" s="874"/>
      <c r="E23" s="875"/>
      <c r="F23" s="874"/>
      <c r="G23" s="875"/>
      <c r="K23" s="501" t="str">
        <f>IF(OR(LEN(B23)&gt;0,LEN(D23)&gt;0),IF(LEN(F23)=0,"E' NECESSARIO COMPILARE IL CAMPO E-MAIL"," ")," ")</f>
        <v xml:space="preserve"> </v>
      </c>
    </row>
    <row r="24" spans="1:11" ht="23.25" customHeight="1" x14ac:dyDescent="0.15">
      <c r="A24" s="408"/>
      <c r="B24" s="874"/>
      <c r="C24" s="875"/>
      <c r="D24" s="874"/>
      <c r="E24" s="875"/>
      <c r="F24" s="874"/>
      <c r="G24" s="875"/>
      <c r="K24" s="501" t="str">
        <f>IF(OR(LEN(B24)&gt;0,LEN(D24)&gt;0),IF(LEN(F24)=0,"E' NECESSARIO COMPILARE IL CAMPO E-MAIL"," ")," ")</f>
        <v xml:space="preserve"> </v>
      </c>
    </row>
    <row r="25" spans="1:11" ht="23.25" customHeight="1" x14ac:dyDescent="0.15">
      <c r="A25" s="408"/>
      <c r="B25" s="874"/>
      <c r="C25" s="875"/>
      <c r="D25" s="874"/>
      <c r="E25" s="875"/>
      <c r="F25" s="874"/>
      <c r="G25" s="875"/>
      <c r="K25" s="501" t="str">
        <f>IF(OR(LEN(B25)&gt;0,LEN(D25)&gt;0),IF(LEN(F25)=0,"E' NECESSARIO COMPILARE IL CAMPO E-MAIL"," ")," ")</f>
        <v xml:space="preserve"> </v>
      </c>
    </row>
    <row r="26" spans="1:11" ht="23.25" customHeight="1" x14ac:dyDescent="0.15">
      <c r="A26" s="408"/>
      <c r="B26" s="874"/>
      <c r="C26" s="875"/>
      <c r="D26" s="874"/>
      <c r="E26" s="875"/>
      <c r="F26" s="874"/>
      <c r="G26" s="875"/>
      <c r="K26" s="501" t="str">
        <f>IF(OR(LEN(B26)&gt;0,LEN(D26)&gt;0),IF(LEN(F26)=0,"E' NECESSARIO COMPILARE IL CAMPO E-MAIL"," ")," ")</f>
        <v xml:space="preserve"> </v>
      </c>
    </row>
    <row r="27" spans="1:11" s="358" customFormat="1" ht="18" x14ac:dyDescent="0.15">
      <c r="A27" s="408"/>
      <c r="B27" s="388"/>
      <c r="C27" s="389"/>
      <c r="D27" s="389"/>
      <c r="E27" s="390"/>
      <c r="F27" s="391"/>
      <c r="G27" s="391"/>
    </row>
    <row r="28" spans="1:11" ht="18" customHeight="1" x14ac:dyDescent="0.15">
      <c r="A28" s="408"/>
      <c r="B28" s="393" t="s">
        <v>280</v>
      </c>
      <c r="C28" s="392"/>
      <c r="D28" s="392"/>
      <c r="E28" s="394"/>
      <c r="F28" s="395"/>
      <c r="G28" s="395"/>
      <c r="H28" s="363"/>
    </row>
    <row r="29" spans="1:11" ht="13.5" customHeight="1" x14ac:dyDescent="0.15">
      <c r="A29" s="408"/>
      <c r="B29" s="392"/>
      <c r="C29" s="392"/>
      <c r="D29" s="392"/>
      <c r="E29" s="394"/>
      <c r="F29" s="396"/>
      <c r="G29" s="396"/>
      <c r="H29" s="363"/>
    </row>
    <row r="30" spans="1:11" ht="18" customHeight="1" x14ac:dyDescent="0.15">
      <c r="A30" s="408"/>
      <c r="B30" s="865" t="s">
        <v>343</v>
      </c>
      <c r="C30" s="866"/>
      <c r="D30" s="866"/>
      <c r="E30" s="866"/>
      <c r="F30" s="866"/>
      <c r="G30" s="867"/>
      <c r="H30" s="363"/>
    </row>
    <row r="31" spans="1:11" ht="8.1" customHeight="1" x14ac:dyDescent="0.15">
      <c r="A31" s="408"/>
      <c r="B31" s="720"/>
      <c r="C31" s="721"/>
      <c r="D31" s="721"/>
      <c r="E31" s="379"/>
      <c r="F31" s="721"/>
      <c r="G31" s="721"/>
    </row>
    <row r="32" spans="1:11" s="364" customFormat="1" ht="15.75" customHeight="1" x14ac:dyDescent="0.15">
      <c r="A32" s="408"/>
      <c r="B32" s="722" t="s">
        <v>510</v>
      </c>
      <c r="C32" s="722"/>
      <c r="D32" s="722" t="s">
        <v>511</v>
      </c>
      <c r="E32" s="722" t="s">
        <v>512</v>
      </c>
      <c r="F32" s="800" t="s">
        <v>513</v>
      </c>
      <c r="G32" s="723" t="s">
        <v>281</v>
      </c>
    </row>
    <row r="33" spans="1:11" ht="40.9" customHeight="1" x14ac:dyDescent="0.2">
      <c r="A33" s="408"/>
      <c r="B33" s="870" t="s">
        <v>548</v>
      </c>
      <c r="C33" s="871"/>
      <c r="D33" s="640" t="s">
        <v>549</v>
      </c>
      <c r="E33" s="644" t="s">
        <v>550</v>
      </c>
      <c r="F33" s="645" t="s">
        <v>551</v>
      </c>
      <c r="G33" s="645" t="s">
        <v>552</v>
      </c>
      <c r="K33" s="501" t="str">
        <f>IF(AND(LEN(B33)&gt;0,LEN(D33)&gt;0,LEN(E33)&gt;0,LEN(F33)&gt;0),"","COMPILARE TUTTI I DATI DEL RESPONSABILE CONTRASSEGNATI CON L'ASTERISCO")</f>
        <v/>
      </c>
    </row>
    <row r="34" spans="1:11" ht="20.25" hidden="1" customHeight="1" x14ac:dyDescent="0.2">
      <c r="A34" s="408"/>
      <c r="B34" s="872"/>
      <c r="C34" s="873"/>
      <c r="D34" s="801"/>
      <c r="E34" s="502"/>
      <c r="F34" s="802"/>
      <c r="G34" s="802"/>
    </row>
    <row r="35" spans="1:11" ht="18" customHeight="1" x14ac:dyDescent="0.15">
      <c r="A35" s="408"/>
      <c r="B35" s="727"/>
      <c r="C35" s="727"/>
      <c r="D35" s="728"/>
      <c r="E35" s="728"/>
      <c r="F35" s="379"/>
      <c r="G35" s="379"/>
    </row>
    <row r="36" spans="1:11" ht="18" customHeight="1" x14ac:dyDescent="0.15">
      <c r="A36" s="408"/>
      <c r="B36" s="865" t="s">
        <v>451</v>
      </c>
      <c r="C36" s="866"/>
      <c r="D36" s="866"/>
      <c r="E36" s="866"/>
      <c r="F36" s="866"/>
      <c r="G36" s="867"/>
      <c r="H36" s="363"/>
    </row>
    <row r="37" spans="1:11" ht="8.1" customHeight="1" x14ac:dyDescent="0.15">
      <c r="A37" s="408"/>
      <c r="B37" s="720"/>
      <c r="C37" s="721"/>
      <c r="D37" s="721"/>
      <c r="E37" s="379"/>
      <c r="F37" s="721"/>
      <c r="G37" s="721"/>
    </row>
    <row r="38" spans="1:11" s="364" customFormat="1" ht="15.75" customHeight="1" x14ac:dyDescent="0.15">
      <c r="A38" s="408"/>
      <c r="B38" s="722" t="s">
        <v>277</v>
      </c>
      <c r="C38" s="722"/>
      <c r="D38" s="722" t="s">
        <v>278</v>
      </c>
      <c r="E38" s="722" t="s">
        <v>288</v>
      </c>
      <c r="F38" s="397" t="s">
        <v>270</v>
      </c>
      <c r="G38" s="723" t="s">
        <v>281</v>
      </c>
    </row>
    <row r="39" spans="1:11" ht="23.25" customHeight="1" x14ac:dyDescent="0.2">
      <c r="A39" s="408"/>
      <c r="B39" s="868"/>
      <c r="C39" s="869"/>
      <c r="D39" s="724"/>
      <c r="E39" s="725"/>
      <c r="F39" s="726"/>
      <c r="G39" s="726"/>
      <c r="K39" s="501"/>
    </row>
    <row r="40" spans="1:11" ht="18" customHeight="1" x14ac:dyDescent="0.15">
      <c r="A40" s="408"/>
      <c r="B40" s="727"/>
      <c r="C40" s="727"/>
      <c r="D40" s="728"/>
      <c r="E40" s="728"/>
      <c r="F40" s="379"/>
      <c r="G40" s="379"/>
    </row>
    <row r="41" spans="1:11" ht="18" customHeight="1" x14ac:dyDescent="0.15">
      <c r="A41" s="408"/>
      <c r="B41" s="865" t="s">
        <v>347</v>
      </c>
      <c r="C41" s="866"/>
      <c r="D41" s="866"/>
      <c r="E41" s="866"/>
      <c r="F41" s="866"/>
      <c r="G41" s="867"/>
    </row>
    <row r="42" spans="1:11" ht="6" customHeight="1" x14ac:dyDescent="0.2">
      <c r="A42" s="408"/>
      <c r="B42" s="359"/>
      <c r="C42" s="359"/>
      <c r="D42" s="398"/>
      <c r="E42" s="398"/>
      <c r="F42" s="399"/>
      <c r="G42" s="399"/>
    </row>
    <row r="43" spans="1:11" ht="15" hidden="1" x14ac:dyDescent="0.15">
      <c r="A43" s="408"/>
      <c r="B43" s="365"/>
      <c r="C43" s="359"/>
      <c r="F43" s="374"/>
      <c r="G43" s="374"/>
      <c r="H43" s="409" t="b">
        <v>0</v>
      </c>
      <c r="I43" s="409" t="b">
        <v>0</v>
      </c>
    </row>
    <row r="44" spans="1:11" ht="29.25" hidden="1" customHeight="1" x14ac:dyDescent="0.15">
      <c r="A44" s="408">
        <v>1</v>
      </c>
      <c r="B44" s="881" t="s">
        <v>282</v>
      </c>
      <c r="C44" s="881"/>
      <c r="D44" s="881"/>
      <c r="E44" s="881"/>
      <c r="F44" s="590"/>
      <c r="G44" s="590"/>
      <c r="H44" s="488"/>
      <c r="I44" s="488"/>
      <c r="J44" s="503"/>
      <c r="K44" s="501"/>
    </row>
    <row r="45" spans="1:11" ht="8.25" hidden="1" customHeight="1" x14ac:dyDescent="0.15">
      <c r="B45" s="365"/>
      <c r="C45" s="359"/>
      <c r="F45" s="634"/>
      <c r="G45" s="634"/>
      <c r="H45" s="409"/>
      <c r="I45" s="409"/>
    </row>
    <row r="46" spans="1:11" ht="29.25" hidden="1" customHeight="1" x14ac:dyDescent="0.15">
      <c r="A46" s="408">
        <v>2</v>
      </c>
      <c r="B46" s="881" t="s">
        <v>282</v>
      </c>
      <c r="C46" s="881"/>
      <c r="D46" s="881"/>
      <c r="E46" s="881"/>
      <c r="F46" s="635"/>
      <c r="G46" s="635"/>
      <c r="H46" s="488"/>
      <c r="I46" s="488"/>
      <c r="J46" s="503"/>
      <c r="K46" s="501"/>
    </row>
    <row r="47" spans="1:11" ht="8.25" hidden="1" customHeight="1" x14ac:dyDescent="0.15">
      <c r="A47" s="408"/>
      <c r="B47" s="365"/>
      <c r="C47" s="359"/>
      <c r="F47" s="634"/>
      <c r="G47" s="634"/>
      <c r="H47" s="409"/>
      <c r="I47" s="409"/>
    </row>
    <row r="48" spans="1:11" ht="29.25" hidden="1" customHeight="1" x14ac:dyDescent="0.15">
      <c r="A48" s="408">
        <v>3</v>
      </c>
      <c r="B48" s="881" t="s">
        <v>282</v>
      </c>
      <c r="C48" s="881"/>
      <c r="D48" s="881"/>
      <c r="E48" s="881"/>
      <c r="F48" s="635"/>
      <c r="G48" s="635"/>
      <c r="H48" s="488"/>
      <c r="I48" s="488"/>
      <c r="J48" s="503"/>
      <c r="K48" s="501"/>
    </row>
    <row r="49" spans="1:11" ht="8.25" hidden="1" customHeight="1" x14ac:dyDescent="0.15">
      <c r="A49" s="408"/>
      <c r="B49" s="636"/>
      <c r="C49" s="636"/>
      <c r="D49" s="636"/>
      <c r="E49" s="636"/>
      <c r="F49" s="634"/>
      <c r="G49" s="634"/>
      <c r="H49" s="409"/>
      <c r="I49" s="409"/>
    </row>
    <row r="50" spans="1:11" ht="29.25" hidden="1" customHeight="1" x14ac:dyDescent="0.15">
      <c r="A50" s="408">
        <v>4</v>
      </c>
      <c r="B50" s="881" t="s">
        <v>282</v>
      </c>
      <c r="C50" s="881"/>
      <c r="D50" s="881"/>
      <c r="E50" s="881"/>
      <c r="F50" s="635"/>
      <c r="G50" s="635"/>
      <c r="H50" s="488"/>
      <c r="I50" s="488"/>
      <c r="J50" s="503"/>
      <c r="K50" s="501"/>
    </row>
    <row r="51" spans="1:11" ht="9.75" hidden="1" customHeight="1" x14ac:dyDescent="0.15">
      <c r="A51" s="408"/>
      <c r="H51" s="488"/>
      <c r="I51" s="488"/>
    </row>
    <row r="52" spans="1:11" ht="15" x14ac:dyDescent="0.2">
      <c r="A52" s="408"/>
      <c r="B52" s="379"/>
      <c r="C52" s="379"/>
      <c r="F52" s="399"/>
      <c r="G52" s="400"/>
    </row>
    <row r="53" spans="1:11" ht="27" customHeight="1" x14ac:dyDescent="0.15">
      <c r="A53" s="408">
        <v>5</v>
      </c>
      <c r="B53" s="897" t="s">
        <v>282</v>
      </c>
      <c r="C53" s="897"/>
      <c r="D53" s="897"/>
      <c r="E53" s="897"/>
      <c r="F53" s="898"/>
      <c r="G53" s="672"/>
      <c r="K53" s="501"/>
    </row>
    <row r="54" spans="1:11" ht="4.5" customHeight="1" x14ac:dyDescent="0.15">
      <c r="A54" s="408"/>
      <c r="B54" s="365"/>
      <c r="C54" s="365"/>
      <c r="D54" s="662"/>
      <c r="E54" s="662"/>
      <c r="F54" s="662"/>
      <c r="G54" s="402"/>
    </row>
    <row r="55" spans="1:11" ht="15" x14ac:dyDescent="0.2">
      <c r="A55" s="408"/>
      <c r="B55" s="379"/>
      <c r="C55" s="379"/>
      <c r="F55" s="399"/>
      <c r="G55" s="803" t="s">
        <v>518</v>
      </c>
    </row>
    <row r="56" spans="1:11" ht="24" customHeight="1" x14ac:dyDescent="0.15">
      <c r="A56" s="408">
        <v>6</v>
      </c>
      <c r="B56" s="897" t="s">
        <v>514</v>
      </c>
      <c r="C56" s="897"/>
      <c r="D56" s="897"/>
      <c r="E56" s="897"/>
      <c r="F56" s="898"/>
      <c r="G56" s="805">
        <v>0</v>
      </c>
      <c r="K56" s="501" t="str">
        <f>IF(G56="","INSERIRE CAMPO OBBLIGATORIO",IF(G56=" ","INSERIRE NUMERO VALIDO",IF(AND(G56&gt;0,G56&lt;999999999999,COCOCO!$I$24=0),"COMPILARE LA SI_COCOCO","")))</f>
        <v/>
      </c>
    </row>
    <row r="57" spans="1:11" ht="4.5" customHeight="1" x14ac:dyDescent="0.15">
      <c r="A57" s="408"/>
      <c r="B57" s="365"/>
      <c r="C57" s="660"/>
      <c r="D57" s="664"/>
      <c r="E57" s="665"/>
      <c r="F57" s="570"/>
      <c r="G57" s="806"/>
    </row>
    <row r="58" spans="1:11" ht="15" x14ac:dyDescent="0.2">
      <c r="A58" s="408"/>
      <c r="B58" s="379"/>
      <c r="C58" s="379"/>
      <c r="F58" s="399"/>
      <c r="G58" s="803" t="s">
        <v>518</v>
      </c>
    </row>
    <row r="59" spans="1:11" ht="24" customHeight="1" x14ac:dyDescent="0.15">
      <c r="A59" s="408">
        <v>7</v>
      </c>
      <c r="B59" s="897" t="s">
        <v>515</v>
      </c>
      <c r="C59" s="897"/>
      <c r="D59" s="897"/>
      <c r="E59" s="897"/>
      <c r="F59" s="898"/>
      <c r="G59" s="804">
        <v>12</v>
      </c>
      <c r="K59" s="501" t="str">
        <f>IF(G59="","INSERIRE CAMPO OBBLIGATORIO",IF(G59=" ","INSERIRE NUMERO VALIDO",""))</f>
        <v/>
      </c>
    </row>
    <row r="60" spans="1:11" ht="4.5" customHeight="1" x14ac:dyDescent="0.15">
      <c r="A60" s="408"/>
      <c r="B60" s="365"/>
      <c r="C60" s="660"/>
      <c r="D60" s="664"/>
      <c r="E60" s="665"/>
      <c r="F60" s="570"/>
      <c r="G60" s="806" t="s">
        <v>113</v>
      </c>
    </row>
    <row r="61" spans="1:11" ht="15" x14ac:dyDescent="0.2">
      <c r="A61" s="408"/>
      <c r="B61" s="379"/>
      <c r="C61" s="379"/>
      <c r="F61" s="399"/>
      <c r="G61" s="803" t="s">
        <v>518</v>
      </c>
    </row>
    <row r="62" spans="1:11" ht="24" customHeight="1" x14ac:dyDescent="0.15">
      <c r="A62" s="408">
        <v>8</v>
      </c>
      <c r="B62" s="897" t="s">
        <v>516</v>
      </c>
      <c r="C62" s="897"/>
      <c r="D62" s="897"/>
      <c r="E62" s="897"/>
      <c r="F62" s="898"/>
      <c r="G62" s="804">
        <v>2</v>
      </c>
      <c r="K62" s="501" t="str">
        <f>IF(G62="","INSERIRE CAMPO OBBLIGATORIO",IF(G62=" ","INSERIRE NUMERO VALIDO",""))</f>
        <v/>
      </c>
    </row>
    <row r="63" spans="1:11" ht="4.5" customHeight="1" x14ac:dyDescent="0.15">
      <c r="A63" s="408"/>
      <c r="B63" s="365"/>
      <c r="C63" s="660"/>
      <c r="D63" s="664"/>
      <c r="E63" s="665"/>
      <c r="F63" s="570"/>
      <c r="G63" s="806" t="s">
        <v>113</v>
      </c>
    </row>
    <row r="64" spans="1:11" s="379" customFormat="1" ht="15" hidden="1" customHeight="1" x14ac:dyDescent="0.15">
      <c r="A64" s="553"/>
      <c r="B64" s="365"/>
      <c r="C64" s="660"/>
      <c r="D64" s="664"/>
      <c r="E64" s="665"/>
      <c r="F64" s="570"/>
      <c r="G64"/>
      <c r="H64"/>
      <c r="I64" s="572"/>
      <c r="J64" s="572"/>
    </row>
    <row r="65" spans="1:11" s="379" customFormat="1" ht="15" hidden="1" customHeight="1" x14ac:dyDescent="0.15">
      <c r="A65" s="553"/>
      <c r="B65" s="365"/>
      <c r="C65" s="660"/>
      <c r="D65" s="664"/>
      <c r="E65" s="665"/>
      <c r="F65" s="570"/>
      <c r="G65"/>
      <c r="H65"/>
      <c r="I65" s="549"/>
      <c r="J65" s="572"/>
    </row>
    <row r="66" spans="1:11" s="379" customFormat="1" ht="15" hidden="1" customHeight="1" x14ac:dyDescent="0.15">
      <c r="A66" s="553"/>
      <c r="B66" s="365"/>
      <c r="C66" s="660"/>
      <c r="D66" s="664"/>
      <c r="E66" s="665"/>
      <c r="F66" s="570"/>
      <c r="G66"/>
      <c r="H66"/>
      <c r="I66" s="549"/>
      <c r="J66" s="572"/>
    </row>
    <row r="67" spans="1:11" s="379" customFormat="1" ht="15" hidden="1" customHeight="1" x14ac:dyDescent="0.15">
      <c r="A67" s="553"/>
      <c r="B67" s="365"/>
      <c r="C67" s="660"/>
      <c r="D67" s="664"/>
      <c r="E67" s="665"/>
      <c r="F67" s="570"/>
      <c r="G67"/>
      <c r="H67"/>
      <c r="I67" s="549"/>
      <c r="J67" s="572"/>
    </row>
    <row r="68" spans="1:11" s="379" customFormat="1" ht="15" hidden="1" customHeight="1" x14ac:dyDescent="0.15">
      <c r="A68" s="553"/>
      <c r="B68" s="365"/>
      <c r="C68" s="660"/>
      <c r="D68" s="664"/>
      <c r="E68" s="665"/>
      <c r="F68" s="570"/>
      <c r="G68"/>
      <c r="H68"/>
      <c r="I68" s="549"/>
      <c r="J68" s="572"/>
    </row>
    <row r="69" spans="1:11" s="379" customFormat="1" ht="15" hidden="1" customHeight="1" x14ac:dyDescent="0.15">
      <c r="A69" s="553"/>
      <c r="B69" s="365"/>
      <c r="C69" s="660"/>
      <c r="D69" s="664"/>
      <c r="E69" s="665"/>
      <c r="F69" s="570"/>
      <c r="G69"/>
      <c r="H69"/>
      <c r="I69" s="549"/>
      <c r="J69" s="572"/>
    </row>
    <row r="70" spans="1:11" ht="9.9499999999999993" hidden="1" customHeight="1" x14ac:dyDescent="0.15">
      <c r="A70" s="408"/>
      <c r="B70" s="365"/>
      <c r="C70" s="660"/>
      <c r="D70" s="664"/>
      <c r="E70" s="665"/>
      <c r="F70" s="570"/>
      <c r="G70" s="587"/>
    </row>
    <row r="71" spans="1:11" ht="9.9499999999999993" hidden="1" customHeight="1" x14ac:dyDescent="0.15">
      <c r="A71" s="408"/>
      <c r="B71" s="365"/>
      <c r="C71" s="660"/>
      <c r="D71" s="664"/>
      <c r="E71" s="665"/>
      <c r="F71" s="570"/>
      <c r="G71" s="587"/>
    </row>
    <row r="72" spans="1:11" ht="9.9499999999999993" hidden="1" customHeight="1" x14ac:dyDescent="0.15">
      <c r="A72" s="408"/>
      <c r="B72" s="365"/>
      <c r="C72" s="660"/>
      <c r="D72" s="664"/>
      <c r="E72" s="665"/>
      <c r="F72" s="570"/>
      <c r="G72" s="587"/>
    </row>
    <row r="73" spans="1:11" ht="9.9499999999999993" hidden="1" customHeight="1" x14ac:dyDescent="0.15">
      <c r="A73" s="408"/>
      <c r="B73" s="365"/>
      <c r="C73" s="660"/>
      <c r="D73" s="664"/>
      <c r="E73" s="665"/>
      <c r="F73" s="570"/>
      <c r="G73" s="587"/>
    </row>
    <row r="74" spans="1:11" ht="9.9499999999999993" hidden="1" customHeight="1" x14ac:dyDescent="0.15">
      <c r="A74" s="408"/>
      <c r="B74" s="365"/>
      <c r="C74" s="660"/>
      <c r="D74" s="664"/>
      <c r="E74" s="665"/>
      <c r="F74" s="570"/>
      <c r="G74" s="587"/>
    </row>
    <row r="75" spans="1:11" ht="9.9499999999999993" hidden="1" customHeight="1" x14ac:dyDescent="0.15">
      <c r="A75" s="408"/>
      <c r="B75" s="365"/>
      <c r="C75" s="660"/>
      <c r="D75" s="664"/>
      <c r="E75" s="665"/>
      <c r="F75" s="570"/>
      <c r="G75" s="587"/>
    </row>
    <row r="76" spans="1:11" ht="9.9499999999999993" hidden="1" customHeight="1" x14ac:dyDescent="0.15">
      <c r="A76" s="408"/>
      <c r="B76" s="365"/>
      <c r="C76" s="660"/>
      <c r="D76" s="664"/>
      <c r="E76" s="665"/>
      <c r="F76" s="570"/>
      <c r="G76" s="587"/>
    </row>
    <row r="77" spans="1:11" ht="9.9499999999999993" hidden="1" customHeight="1" x14ac:dyDescent="0.15">
      <c r="A77" s="408"/>
      <c r="B77" s="365"/>
      <c r="C77" s="660"/>
      <c r="D77" s="664"/>
      <c r="E77" s="665"/>
      <c r="F77" s="570"/>
      <c r="G77" s="587"/>
    </row>
    <row r="78" spans="1:11" ht="9.9499999999999993" hidden="1" customHeight="1" x14ac:dyDescent="0.15">
      <c r="A78" s="408"/>
      <c r="B78" s="365"/>
      <c r="C78" s="660"/>
      <c r="D78" s="664"/>
      <c r="E78" s="665"/>
      <c r="F78" s="570"/>
      <c r="G78" s="587"/>
    </row>
    <row r="79" spans="1:11" ht="9.9499999999999993" hidden="1" customHeight="1" x14ac:dyDescent="0.15">
      <c r="A79" s="408"/>
      <c r="B79" s="365"/>
      <c r="C79" s="660"/>
      <c r="D79" s="664"/>
      <c r="E79" s="665"/>
      <c r="F79" s="570"/>
      <c r="G79" s="564"/>
      <c r="K79" s="501"/>
    </row>
    <row r="80" spans="1:11" ht="17.25" hidden="1" customHeight="1" x14ac:dyDescent="0.15">
      <c r="A80" s="408"/>
      <c r="B80" s="365"/>
      <c r="C80" s="660"/>
      <c r="D80" s="664"/>
      <c r="E80" s="665"/>
      <c r="F80" s="570"/>
      <c r="G80" s="380"/>
    </row>
    <row r="81" spans="1:11" ht="15" x14ac:dyDescent="0.2">
      <c r="A81" s="408"/>
      <c r="B81" s="379"/>
      <c r="C81" s="379"/>
      <c r="F81" s="399"/>
      <c r="G81" s="400"/>
    </row>
    <row r="82" spans="1:11" ht="27" customHeight="1" x14ac:dyDescent="0.15">
      <c r="A82" s="408">
        <v>9</v>
      </c>
      <c r="B82" s="897" t="s">
        <v>282</v>
      </c>
      <c r="C82" s="897"/>
      <c r="D82" s="897"/>
      <c r="E82" s="897"/>
      <c r="F82" s="898"/>
      <c r="G82" s="672"/>
      <c r="K82" s="501"/>
    </row>
    <row r="83" spans="1:11" ht="5.25" customHeight="1" x14ac:dyDescent="0.15">
      <c r="A83" s="408"/>
      <c r="B83" s="497"/>
      <c r="C83" s="497"/>
      <c r="D83" s="497"/>
      <c r="E83" s="497"/>
      <c r="F83" s="504"/>
      <c r="G83" s="380"/>
      <c r="K83" s="501"/>
    </row>
    <row r="84" spans="1:11" ht="15" x14ac:dyDescent="0.2">
      <c r="A84" s="408"/>
      <c r="B84" s="379"/>
      <c r="C84" s="379"/>
      <c r="F84" s="399"/>
      <c r="G84" s="803" t="s">
        <v>283</v>
      </c>
    </row>
    <row r="85" spans="1:11" ht="27" customHeight="1" x14ac:dyDescent="0.15">
      <c r="A85" s="408">
        <v>10</v>
      </c>
      <c r="B85" s="897" t="s">
        <v>517</v>
      </c>
      <c r="C85" s="897"/>
      <c r="D85" s="897"/>
      <c r="E85" s="897"/>
      <c r="F85" s="898"/>
      <c r="G85" s="804">
        <v>1</v>
      </c>
      <c r="K85" s="501"/>
    </row>
    <row r="86" spans="1:11" ht="5.25" hidden="1" customHeight="1" x14ac:dyDescent="0.15">
      <c r="A86" s="408"/>
      <c r="B86" s="636"/>
      <c r="C86" s="636"/>
      <c r="D86" s="636"/>
      <c r="E86" s="636"/>
      <c r="F86" s="702"/>
      <c r="G86" s="380"/>
      <c r="K86" s="501"/>
    </row>
    <row r="87" spans="1:11" ht="15" hidden="1" x14ac:dyDescent="0.15">
      <c r="A87" s="408"/>
      <c r="B87" s="663"/>
      <c r="C87" s="666"/>
      <c r="D87" s="667"/>
      <c r="E87" s="668"/>
      <c r="F87" s="669"/>
      <c r="G87" s="400"/>
    </row>
    <row r="88" spans="1:11" ht="27" hidden="1" customHeight="1" x14ac:dyDescent="0.15">
      <c r="A88" s="408">
        <v>11</v>
      </c>
      <c r="B88" s="897" t="s">
        <v>282</v>
      </c>
      <c r="C88" s="897"/>
      <c r="D88" s="897"/>
      <c r="E88" s="897"/>
      <c r="F88" s="898"/>
      <c r="G88" s="672"/>
      <c r="K88" s="501"/>
    </row>
    <row r="89" spans="1:11" ht="5.25" hidden="1" customHeight="1" x14ac:dyDescent="0.15">
      <c r="A89" s="408"/>
      <c r="B89" s="497"/>
      <c r="C89" s="497"/>
      <c r="D89" s="497"/>
      <c r="E89" s="497"/>
      <c r="F89" s="504"/>
      <c r="G89" s="380"/>
      <c r="K89" s="501"/>
    </row>
    <row r="90" spans="1:11" ht="15" hidden="1" x14ac:dyDescent="0.2">
      <c r="A90" s="661"/>
      <c r="B90" s="379"/>
      <c r="C90" s="379"/>
      <c r="F90" s="399"/>
      <c r="G90" s="400"/>
    </row>
    <row r="91" spans="1:11" ht="27" hidden="1" customHeight="1" x14ac:dyDescent="0.15">
      <c r="A91" s="408">
        <v>12</v>
      </c>
      <c r="B91" s="897" t="s">
        <v>282</v>
      </c>
      <c r="C91" s="897"/>
      <c r="D91" s="897"/>
      <c r="E91" s="897"/>
      <c r="F91" s="898"/>
      <c r="G91" s="672"/>
      <c r="K91" s="501"/>
    </row>
    <row r="92" spans="1:11" ht="4.5" hidden="1" customHeight="1" x14ac:dyDescent="0.15">
      <c r="A92" s="408"/>
      <c r="B92" s="497"/>
      <c r="C92" s="497"/>
      <c r="D92" s="497"/>
      <c r="E92" s="497"/>
      <c r="F92" s="504"/>
      <c r="G92" s="504"/>
      <c r="K92" s="501"/>
    </row>
    <row r="93" spans="1:11" ht="15" hidden="1" x14ac:dyDescent="0.15">
      <c r="A93" s="408"/>
      <c r="B93" s="663"/>
      <c r="C93" s="666"/>
      <c r="D93" s="667"/>
      <c r="E93" s="668"/>
      <c r="F93" s="669"/>
      <c r="G93" s="400"/>
    </row>
    <row r="94" spans="1:11" ht="27" hidden="1" customHeight="1" x14ac:dyDescent="0.15">
      <c r="A94" s="408">
        <v>13</v>
      </c>
      <c r="B94" s="897" t="s">
        <v>282</v>
      </c>
      <c r="C94" s="897"/>
      <c r="D94" s="897"/>
      <c r="E94" s="897"/>
      <c r="F94" s="898"/>
      <c r="G94" s="672"/>
      <c r="K94" s="501"/>
    </row>
    <row r="95" spans="1:11" ht="4.5" hidden="1" customHeight="1" x14ac:dyDescent="0.15">
      <c r="A95" s="408"/>
      <c r="B95" s="497"/>
      <c r="C95" s="497"/>
      <c r="D95" s="497"/>
      <c r="E95" s="497"/>
      <c r="F95" s="504"/>
      <c r="G95" s="504"/>
      <c r="K95" s="501"/>
    </row>
    <row r="96" spans="1:11" ht="15" hidden="1" x14ac:dyDescent="0.15">
      <c r="A96" s="408"/>
      <c r="B96" s="663"/>
      <c r="C96" s="666"/>
      <c r="D96" s="667"/>
      <c r="E96" s="668"/>
      <c r="F96" s="669"/>
      <c r="G96" s="400"/>
    </row>
    <row r="97" spans="1:11" ht="27" hidden="1" customHeight="1" x14ac:dyDescent="0.15">
      <c r="A97" s="408">
        <v>30</v>
      </c>
      <c r="B97" s="897" t="s">
        <v>282</v>
      </c>
      <c r="C97" s="897"/>
      <c r="D97" s="897"/>
      <c r="E97" s="897"/>
      <c r="F97" s="898"/>
      <c r="G97" s="672"/>
      <c r="K97" s="501"/>
    </row>
    <row r="98" spans="1:11" ht="4.5" hidden="1" customHeight="1" x14ac:dyDescent="0.15">
      <c r="A98" s="408"/>
      <c r="B98" s="497"/>
      <c r="C98" s="497"/>
      <c r="D98" s="497"/>
      <c r="E98" s="497"/>
      <c r="F98" s="504"/>
      <c r="G98" s="504"/>
      <c r="K98" s="501"/>
    </row>
    <row r="99" spans="1:11" ht="15" hidden="1" x14ac:dyDescent="0.2">
      <c r="A99" s="408"/>
      <c r="B99" s="379"/>
      <c r="C99" s="379"/>
      <c r="F99" s="399"/>
      <c r="G99" s="400"/>
    </row>
    <row r="100" spans="1:11" ht="27" hidden="1" customHeight="1" x14ac:dyDescent="0.15">
      <c r="A100" s="408">
        <v>31</v>
      </c>
      <c r="B100" s="897" t="s">
        <v>282</v>
      </c>
      <c r="C100" s="897"/>
      <c r="D100" s="897"/>
      <c r="E100" s="897"/>
      <c r="F100" s="898"/>
      <c r="G100" s="672"/>
      <c r="K100" s="501"/>
    </row>
    <row r="101" spans="1:11" ht="4.5" hidden="1" customHeight="1" x14ac:dyDescent="0.15">
      <c r="A101" s="408"/>
      <c r="B101" s="497"/>
      <c r="C101" s="497"/>
      <c r="D101" s="497"/>
      <c r="E101" s="497"/>
      <c r="F101" s="504"/>
      <c r="G101" s="504"/>
      <c r="K101" s="501"/>
    </row>
    <row r="102" spans="1:11" ht="15" hidden="1" x14ac:dyDescent="0.15">
      <c r="A102" s="408"/>
      <c r="B102" s="663"/>
      <c r="C102" s="666"/>
      <c r="D102" s="667"/>
      <c r="E102" s="668"/>
      <c r="F102" s="669"/>
      <c r="G102" s="803"/>
    </row>
    <row r="103" spans="1:11" ht="27" hidden="1" customHeight="1" x14ac:dyDescent="0.15">
      <c r="A103" s="408">
        <v>32</v>
      </c>
      <c r="B103" s="897" t="s">
        <v>282</v>
      </c>
      <c r="C103" s="897"/>
      <c r="D103" s="897"/>
      <c r="E103" s="897"/>
      <c r="F103" s="898"/>
      <c r="G103" s="672"/>
      <c r="K103" s="501"/>
    </row>
    <row r="104" spans="1:11" ht="4.5" customHeight="1" x14ac:dyDescent="0.15">
      <c r="A104" s="408"/>
      <c r="B104" s="497"/>
      <c r="C104" s="497"/>
      <c r="D104" s="497"/>
      <c r="E104" s="497"/>
      <c r="F104" s="504"/>
      <c r="G104" s="504"/>
      <c r="K104" s="501"/>
    </row>
    <row r="105" spans="1:11" ht="15" x14ac:dyDescent="0.15">
      <c r="A105" s="408"/>
      <c r="B105" s="663"/>
      <c r="C105" s="666"/>
      <c r="D105" s="667"/>
      <c r="E105" s="668"/>
      <c r="F105" s="669"/>
      <c r="G105" s="803" t="s">
        <v>283</v>
      </c>
    </row>
    <row r="106" spans="1:11" ht="27" customHeight="1" x14ac:dyDescent="0.15">
      <c r="A106" s="408">
        <v>33</v>
      </c>
      <c r="B106" s="897" t="s">
        <v>447</v>
      </c>
      <c r="C106" s="897"/>
      <c r="D106" s="897"/>
      <c r="E106" s="897"/>
      <c r="F106" s="898"/>
      <c r="G106" s="804">
        <v>0</v>
      </c>
      <c r="K106" s="501"/>
    </row>
    <row r="107" spans="1:11" ht="4.5" customHeight="1" x14ac:dyDescent="0.15">
      <c r="A107" s="408"/>
      <c r="B107" s="497"/>
      <c r="C107" s="497"/>
      <c r="D107" s="497"/>
      <c r="E107" s="497"/>
      <c r="F107" s="504"/>
      <c r="G107" s="504"/>
      <c r="K107" s="501"/>
    </row>
    <row r="108" spans="1:11" ht="15" x14ac:dyDescent="0.15">
      <c r="A108" s="408"/>
      <c r="B108" s="663"/>
      <c r="C108" s="666"/>
      <c r="D108" s="667"/>
      <c r="E108" s="668"/>
      <c r="F108" s="669"/>
      <c r="G108" s="803" t="s">
        <v>283</v>
      </c>
    </row>
    <row r="109" spans="1:11" ht="27" customHeight="1" x14ac:dyDescent="0.15">
      <c r="A109" s="408">
        <v>34</v>
      </c>
      <c r="B109" s="897" t="s">
        <v>448</v>
      </c>
      <c r="C109" s="897"/>
      <c r="D109" s="897"/>
      <c r="E109" s="897"/>
      <c r="F109" s="898"/>
      <c r="G109" s="804">
        <v>0</v>
      </c>
      <c r="K109" s="501"/>
    </row>
    <row r="110" spans="1:11" ht="4.5" hidden="1" customHeight="1" x14ac:dyDescent="0.15">
      <c r="A110" s="408"/>
      <c r="B110" s="497"/>
      <c r="C110" s="497"/>
      <c r="D110" s="497"/>
      <c r="E110" s="497"/>
      <c r="F110" s="504"/>
      <c r="G110" s="504"/>
      <c r="K110" s="501"/>
    </row>
    <row r="111" spans="1:11" ht="15" hidden="1" x14ac:dyDescent="0.15">
      <c r="A111" s="408"/>
      <c r="B111" s="663"/>
      <c r="C111" s="666"/>
      <c r="D111" s="667"/>
      <c r="E111" s="668"/>
      <c r="F111" s="669"/>
      <c r="G111" s="400"/>
    </row>
    <row r="112" spans="1:11" ht="27" hidden="1" customHeight="1" x14ac:dyDescent="0.15">
      <c r="A112" s="408">
        <v>35</v>
      </c>
      <c r="B112" s="897" t="s">
        <v>282</v>
      </c>
      <c r="C112" s="897"/>
      <c r="D112" s="897"/>
      <c r="E112" s="897"/>
      <c r="F112" s="898"/>
      <c r="G112" s="672"/>
      <c r="K112" s="501"/>
    </row>
    <row r="113" spans="1:11" ht="4.5" hidden="1" customHeight="1" x14ac:dyDescent="0.15">
      <c r="A113" s="408"/>
      <c r="B113" s="497"/>
      <c r="C113" s="497"/>
      <c r="D113" s="497"/>
      <c r="E113" s="497"/>
      <c r="F113" s="504"/>
      <c r="G113" s="504"/>
      <c r="K113" s="501"/>
    </row>
    <row r="114" spans="1:11" ht="15" hidden="1" x14ac:dyDescent="0.15">
      <c r="A114" s="408"/>
      <c r="B114" s="663"/>
      <c r="C114" s="666"/>
      <c r="D114" s="667"/>
      <c r="E114" s="668"/>
      <c r="F114" s="669"/>
      <c r="G114" s="400"/>
    </row>
    <row r="115" spans="1:11" ht="27" hidden="1" customHeight="1" x14ac:dyDescent="0.15">
      <c r="A115" s="408">
        <v>36</v>
      </c>
      <c r="B115" s="897" t="s">
        <v>282</v>
      </c>
      <c r="C115" s="897"/>
      <c r="D115" s="897"/>
      <c r="E115" s="897"/>
      <c r="F115" s="898"/>
      <c r="G115" s="672"/>
      <c r="K115" s="501"/>
    </row>
    <row r="116" spans="1:11" ht="4.5" hidden="1" customHeight="1" x14ac:dyDescent="0.15">
      <c r="A116" s="408"/>
      <c r="B116" s="497"/>
      <c r="C116" s="497"/>
      <c r="D116" s="497"/>
      <c r="E116" s="497"/>
      <c r="F116" s="504"/>
      <c r="G116" s="504"/>
      <c r="K116" s="501"/>
    </row>
    <row r="117" spans="1:11" ht="15" hidden="1" x14ac:dyDescent="0.15">
      <c r="A117" s="408"/>
      <c r="B117" s="663"/>
      <c r="C117" s="666"/>
      <c r="D117" s="667"/>
      <c r="E117" s="668"/>
      <c r="F117" s="669"/>
      <c r="G117" s="400"/>
    </row>
    <row r="118" spans="1:11" ht="27" hidden="1" customHeight="1" x14ac:dyDescent="0.15">
      <c r="A118" s="408">
        <v>37</v>
      </c>
      <c r="B118" s="897" t="s">
        <v>282</v>
      </c>
      <c r="C118" s="897"/>
      <c r="D118" s="897"/>
      <c r="E118" s="897"/>
      <c r="F118" s="898"/>
      <c r="G118" s="672"/>
      <c r="K118" s="501"/>
    </row>
    <row r="119" spans="1:11" ht="4.5" hidden="1" customHeight="1" x14ac:dyDescent="0.15">
      <c r="A119" s="408"/>
      <c r="B119" s="497"/>
      <c r="C119" s="497"/>
      <c r="D119" s="497"/>
      <c r="E119" s="497"/>
      <c r="F119" s="504"/>
      <c r="G119" s="504"/>
      <c r="K119" s="501"/>
    </row>
    <row r="120" spans="1:11" ht="15" hidden="1" x14ac:dyDescent="0.15">
      <c r="A120" s="408"/>
      <c r="B120" s="663"/>
      <c r="C120" s="666"/>
      <c r="D120" s="667"/>
      <c r="E120" s="668"/>
      <c r="F120" s="669"/>
      <c r="G120" s="400"/>
    </row>
    <row r="121" spans="1:11" ht="27" hidden="1" customHeight="1" x14ac:dyDescent="0.15">
      <c r="A121" s="408">
        <v>38</v>
      </c>
      <c r="B121" s="897" t="s">
        <v>282</v>
      </c>
      <c r="C121" s="897"/>
      <c r="D121" s="897"/>
      <c r="E121" s="897"/>
      <c r="F121" s="898"/>
      <c r="G121" s="672"/>
      <c r="K121" s="501"/>
    </row>
    <row r="122" spans="1:11" ht="4.5" hidden="1" customHeight="1" x14ac:dyDescent="0.15">
      <c r="A122" s="408"/>
      <c r="B122" s="497"/>
      <c r="C122" s="497"/>
      <c r="D122" s="497"/>
      <c r="E122" s="497"/>
      <c r="F122" s="504"/>
      <c r="G122" s="504"/>
      <c r="K122" s="501"/>
    </row>
    <row r="123" spans="1:11" ht="15" hidden="1" x14ac:dyDescent="0.15">
      <c r="A123" s="408"/>
      <c r="B123" s="663"/>
      <c r="C123" s="666"/>
      <c r="D123" s="667"/>
      <c r="E123" s="668"/>
      <c r="F123" s="669"/>
      <c r="G123" s="400"/>
    </row>
    <row r="124" spans="1:11" ht="27" hidden="1" customHeight="1" x14ac:dyDescent="0.15">
      <c r="A124" s="408">
        <v>39</v>
      </c>
      <c r="B124" s="897" t="s">
        <v>282</v>
      </c>
      <c r="C124" s="897"/>
      <c r="D124" s="897"/>
      <c r="E124" s="897"/>
      <c r="F124" s="898"/>
      <c r="G124" s="672"/>
      <c r="K124" s="501"/>
    </row>
    <row r="125" spans="1:11" ht="4.5" hidden="1" customHeight="1" x14ac:dyDescent="0.15">
      <c r="A125" s="408"/>
      <c r="B125" s="497"/>
      <c r="C125" s="497"/>
      <c r="D125" s="497"/>
      <c r="E125" s="497"/>
      <c r="F125" s="504"/>
      <c r="G125" s="504"/>
      <c r="K125" s="501"/>
    </row>
    <row r="126" spans="1:11" ht="15" hidden="1" x14ac:dyDescent="0.2">
      <c r="A126" s="408"/>
      <c r="B126" s="379"/>
      <c r="C126" s="379"/>
      <c r="F126" s="399"/>
      <c r="G126" s="400"/>
    </row>
    <row r="127" spans="1:11" ht="27" hidden="1" customHeight="1" x14ac:dyDescent="0.15">
      <c r="A127" s="408">
        <v>40</v>
      </c>
      <c r="B127" s="897" t="s">
        <v>282</v>
      </c>
      <c r="C127" s="897"/>
      <c r="D127" s="897"/>
      <c r="E127" s="897"/>
      <c r="F127" s="898"/>
      <c r="G127" s="672"/>
      <c r="K127" s="501"/>
    </row>
    <row r="128" spans="1:11" ht="4.5" hidden="1" customHeight="1" x14ac:dyDescent="0.15">
      <c r="A128" s="408"/>
      <c r="B128" s="497"/>
      <c r="C128" s="497"/>
      <c r="D128" s="497"/>
      <c r="E128" s="497"/>
      <c r="F128" s="504"/>
      <c r="G128" s="504"/>
      <c r="K128" s="501"/>
    </row>
    <row r="129" spans="1:11" ht="15" hidden="1" x14ac:dyDescent="0.15">
      <c r="A129" s="408"/>
      <c r="B129" s="663"/>
      <c r="C129" s="666"/>
      <c r="D129" s="667"/>
      <c r="E129" s="668"/>
      <c r="F129" s="669"/>
      <c r="G129" s="400"/>
    </row>
    <row r="130" spans="1:11" ht="27" hidden="1" customHeight="1" x14ac:dyDescent="0.15">
      <c r="A130" s="408">
        <v>41</v>
      </c>
      <c r="B130" s="897" t="s">
        <v>282</v>
      </c>
      <c r="C130" s="897"/>
      <c r="D130" s="897"/>
      <c r="E130" s="897"/>
      <c r="F130" s="898"/>
      <c r="G130" s="672"/>
      <c r="K130" s="501"/>
    </row>
    <row r="131" spans="1:11" ht="4.5" hidden="1" customHeight="1" x14ac:dyDescent="0.15">
      <c r="A131" s="408"/>
      <c r="B131" s="497"/>
      <c r="C131" s="497"/>
      <c r="D131" s="497"/>
      <c r="E131" s="497"/>
      <c r="F131" s="504"/>
      <c r="G131" s="504"/>
      <c r="K131" s="501"/>
    </row>
    <row r="132" spans="1:11" ht="15" hidden="1" x14ac:dyDescent="0.15">
      <c r="A132" s="408"/>
      <c r="B132" s="663"/>
      <c r="C132" s="666"/>
      <c r="D132" s="667"/>
      <c r="E132" s="668"/>
      <c r="F132" s="669"/>
      <c r="G132" s="400"/>
    </row>
    <row r="133" spans="1:11" ht="27" hidden="1" customHeight="1" x14ac:dyDescent="0.15">
      <c r="A133" s="408">
        <v>42</v>
      </c>
      <c r="B133" s="897" t="s">
        <v>282</v>
      </c>
      <c r="C133" s="897"/>
      <c r="D133" s="897"/>
      <c r="E133" s="897"/>
      <c r="F133" s="898"/>
      <c r="G133" s="672"/>
      <c r="K133" s="501"/>
    </row>
    <row r="134" spans="1:11" ht="4.5" hidden="1" customHeight="1" x14ac:dyDescent="0.15">
      <c r="A134" s="408"/>
      <c r="B134" s="497"/>
      <c r="C134" s="497"/>
      <c r="D134" s="497"/>
      <c r="E134" s="497"/>
      <c r="F134" s="504"/>
      <c r="G134" s="504"/>
      <c r="K134" s="501"/>
    </row>
    <row r="135" spans="1:11" ht="15" hidden="1" x14ac:dyDescent="0.15">
      <c r="A135" s="408"/>
      <c r="B135" s="663"/>
      <c r="C135" s="666"/>
      <c r="D135" s="667"/>
      <c r="E135" s="668"/>
      <c r="F135" s="669"/>
      <c r="G135" s="400"/>
    </row>
    <row r="136" spans="1:11" ht="27" hidden="1" customHeight="1" x14ac:dyDescent="0.15">
      <c r="A136" s="408">
        <v>43</v>
      </c>
      <c r="B136" s="897" t="s">
        <v>282</v>
      </c>
      <c r="C136" s="897"/>
      <c r="D136" s="897"/>
      <c r="E136" s="897"/>
      <c r="F136" s="898"/>
      <c r="G136" s="672"/>
      <c r="K136" s="501"/>
    </row>
    <row r="137" spans="1:11" ht="4.5" hidden="1" customHeight="1" x14ac:dyDescent="0.15">
      <c r="A137" s="408"/>
      <c r="B137" s="497"/>
      <c r="C137" s="497"/>
      <c r="D137" s="497"/>
      <c r="E137" s="497"/>
      <c r="F137" s="504"/>
      <c r="G137" s="504"/>
      <c r="K137" s="501"/>
    </row>
    <row r="138" spans="1:11" ht="15" hidden="1" x14ac:dyDescent="0.15">
      <c r="A138" s="408"/>
      <c r="B138" s="663"/>
      <c r="C138" s="666"/>
      <c r="D138" s="667"/>
      <c r="E138" s="668"/>
      <c r="F138" s="669"/>
      <c r="G138" s="400"/>
    </row>
    <row r="139" spans="1:11" ht="27" hidden="1" customHeight="1" x14ac:dyDescent="0.15">
      <c r="A139" s="408">
        <v>44</v>
      </c>
      <c r="B139" s="897" t="s">
        <v>282</v>
      </c>
      <c r="C139" s="897"/>
      <c r="D139" s="897"/>
      <c r="E139" s="897"/>
      <c r="F139" s="898"/>
      <c r="G139" s="672"/>
      <c r="K139" s="501"/>
    </row>
    <row r="140" spans="1:11" ht="4.5" hidden="1" customHeight="1" x14ac:dyDescent="0.15">
      <c r="A140" s="408"/>
      <c r="B140" s="497"/>
      <c r="C140" s="497"/>
      <c r="D140" s="497"/>
      <c r="E140" s="497"/>
      <c r="F140" s="504"/>
      <c r="G140" s="504"/>
      <c r="K140" s="501"/>
    </row>
    <row r="141" spans="1:11" ht="15" hidden="1" x14ac:dyDescent="0.15">
      <c r="A141" s="408"/>
      <c r="B141" s="663"/>
      <c r="C141" s="666"/>
      <c r="D141" s="667"/>
      <c r="E141" s="668"/>
      <c r="F141" s="669"/>
      <c r="G141" s="400"/>
    </row>
    <row r="142" spans="1:11" ht="27" hidden="1" customHeight="1" x14ac:dyDescent="0.15">
      <c r="A142" s="408">
        <v>45</v>
      </c>
      <c r="B142" s="897" t="s">
        <v>282</v>
      </c>
      <c r="C142" s="897"/>
      <c r="D142" s="897"/>
      <c r="E142" s="897"/>
      <c r="F142" s="898"/>
      <c r="G142" s="672"/>
      <c r="K142" s="501"/>
    </row>
    <row r="143" spans="1:11" ht="4.5" hidden="1" customHeight="1" x14ac:dyDescent="0.15">
      <c r="A143" s="408"/>
      <c r="B143" s="497"/>
      <c r="C143" s="497"/>
      <c r="D143" s="497"/>
      <c r="E143" s="497"/>
      <c r="F143" s="504"/>
      <c r="G143" s="504"/>
      <c r="K143" s="501"/>
    </row>
    <row r="144" spans="1:11" ht="15" hidden="1" x14ac:dyDescent="0.15">
      <c r="A144" s="408"/>
      <c r="B144" s="663"/>
      <c r="C144" s="666"/>
      <c r="D144" s="667"/>
      <c r="E144" s="668"/>
      <c r="F144" s="669"/>
      <c r="G144" s="400"/>
    </row>
    <row r="145" spans="1:11" ht="27" hidden="1" customHeight="1" x14ac:dyDescent="0.15">
      <c r="A145" s="408">
        <v>46</v>
      </c>
      <c r="B145" s="897" t="s">
        <v>282</v>
      </c>
      <c r="C145" s="897"/>
      <c r="D145" s="897"/>
      <c r="E145" s="897"/>
      <c r="F145" s="898"/>
      <c r="G145" s="672"/>
      <c r="K145" s="501"/>
    </row>
    <row r="146" spans="1:11" ht="27" hidden="1" customHeight="1" x14ac:dyDescent="0.15">
      <c r="A146" s="408"/>
      <c r="B146" s="840"/>
      <c r="C146" s="840"/>
      <c r="D146" s="840"/>
      <c r="E146" s="840"/>
      <c r="F146" s="857"/>
      <c r="G146" s="858"/>
      <c r="K146" s="501"/>
    </row>
    <row r="147" spans="1:11" ht="27" hidden="1" customHeight="1" x14ac:dyDescent="0.15">
      <c r="A147" s="408"/>
      <c r="B147" s="840"/>
      <c r="C147" s="840"/>
      <c r="D147" s="840"/>
      <c r="E147" s="840"/>
      <c r="F147" s="857"/>
      <c r="G147" s="858"/>
      <c r="K147" s="501"/>
    </row>
    <row r="148" spans="1:11" ht="27" hidden="1" customHeight="1" x14ac:dyDescent="0.15">
      <c r="A148" s="408"/>
      <c r="B148" s="840"/>
      <c r="C148" s="840"/>
      <c r="D148" s="840"/>
      <c r="E148" s="840"/>
      <c r="F148" s="857"/>
      <c r="G148" s="858"/>
      <c r="K148" s="501"/>
    </row>
    <row r="149" spans="1:11" ht="27" hidden="1" customHeight="1" x14ac:dyDescent="0.15">
      <c r="A149" s="408"/>
      <c r="B149" s="840"/>
      <c r="C149" s="840"/>
      <c r="D149" s="840"/>
      <c r="E149" s="840"/>
      <c r="F149" s="857"/>
      <c r="G149" s="858"/>
      <c r="K149" s="501"/>
    </row>
    <row r="150" spans="1:11" ht="27" hidden="1" customHeight="1" x14ac:dyDescent="0.15">
      <c r="A150" s="408"/>
      <c r="B150" s="840"/>
      <c r="C150" s="840"/>
      <c r="D150" s="840"/>
      <c r="E150" s="840"/>
      <c r="F150" s="857"/>
      <c r="G150" s="858"/>
      <c r="K150" s="501"/>
    </row>
    <row r="151" spans="1:11" ht="27" hidden="1" customHeight="1" x14ac:dyDescent="0.15">
      <c r="A151" s="408"/>
      <c r="B151" s="840"/>
      <c r="C151" s="840"/>
      <c r="D151" s="840"/>
      <c r="E151" s="840"/>
      <c r="F151" s="857"/>
      <c r="G151" s="858"/>
      <c r="K151" s="501"/>
    </row>
    <row r="152" spans="1:11" ht="27" hidden="1" customHeight="1" x14ac:dyDescent="0.15">
      <c r="A152" s="408"/>
      <c r="B152" s="840"/>
      <c r="C152" s="840"/>
      <c r="D152" s="840"/>
      <c r="E152" s="840"/>
      <c r="F152" s="857"/>
      <c r="G152" s="858"/>
      <c r="K152" s="501"/>
    </row>
    <row r="153" spans="1:11" ht="27" hidden="1" customHeight="1" x14ac:dyDescent="0.15">
      <c r="A153" s="408"/>
      <c r="B153" s="840"/>
      <c r="C153" s="840"/>
      <c r="D153" s="840"/>
      <c r="E153" s="840"/>
      <c r="F153" s="857"/>
      <c r="G153" s="858"/>
      <c r="K153" s="501"/>
    </row>
    <row r="154" spans="1:11" ht="27" hidden="1" customHeight="1" x14ac:dyDescent="0.15">
      <c r="A154" s="408"/>
      <c r="B154" s="840"/>
      <c r="C154" s="840"/>
      <c r="D154" s="840"/>
      <c r="E154" s="840"/>
      <c r="F154" s="857"/>
      <c r="G154" s="858"/>
      <c r="K154" s="501"/>
    </row>
    <row r="155" spans="1:11" ht="27" hidden="1" customHeight="1" x14ac:dyDescent="0.15">
      <c r="A155" s="408"/>
      <c r="B155" s="840"/>
      <c r="C155" s="840"/>
      <c r="D155" s="840"/>
      <c r="E155" s="840"/>
      <c r="F155" s="857"/>
      <c r="G155" s="858"/>
      <c r="K155" s="501"/>
    </row>
    <row r="156" spans="1:11" ht="20.25" customHeight="1" x14ac:dyDescent="0.15">
      <c r="A156" s="408"/>
      <c r="B156" s="497"/>
      <c r="C156" s="497"/>
      <c r="D156" s="497"/>
      <c r="E156" s="497"/>
      <c r="F156" s="504"/>
      <c r="G156" s="380"/>
      <c r="K156" s="501"/>
    </row>
    <row r="157" spans="1:11" ht="33" customHeight="1" x14ac:dyDescent="0.15">
      <c r="A157" s="408"/>
      <c r="B157" s="885" t="s">
        <v>509</v>
      </c>
      <c r="C157" s="886"/>
      <c r="D157" s="886"/>
      <c r="E157" s="886"/>
      <c r="F157" s="886"/>
      <c r="G157" s="887"/>
    </row>
    <row r="158" spans="1:11" ht="41.25" customHeight="1" x14ac:dyDescent="0.15">
      <c r="A158" s="408"/>
      <c r="B158" s="888"/>
      <c r="C158" s="889"/>
      <c r="D158" s="889"/>
      <c r="E158" s="889"/>
      <c r="F158" s="889"/>
      <c r="G158" s="890"/>
      <c r="K158" s="501" t="str">
        <f>IF(LEN(B158)&gt;1500,"IL NUMERO MASSIMO DI CARATTERI CONSENTITO E' 1500","")</f>
        <v/>
      </c>
    </row>
    <row r="159" spans="1:11" ht="12.75" customHeight="1" x14ac:dyDescent="0.15">
      <c r="A159" s="408"/>
      <c r="B159" s="891"/>
      <c r="C159" s="892"/>
      <c r="D159" s="892"/>
      <c r="E159" s="892"/>
      <c r="F159" s="892"/>
      <c r="G159" s="893"/>
      <c r="K159" s="501"/>
    </row>
    <row r="160" spans="1:11" ht="12.75" customHeight="1" x14ac:dyDescent="0.15">
      <c r="A160" s="408"/>
      <c r="B160" s="891"/>
      <c r="C160" s="892"/>
      <c r="D160" s="892"/>
      <c r="E160" s="892"/>
      <c r="F160" s="892"/>
      <c r="G160" s="893"/>
    </row>
    <row r="161" spans="1:11" ht="12.75" customHeight="1" x14ac:dyDescent="0.15">
      <c r="A161" s="408"/>
      <c r="B161" s="891"/>
      <c r="C161" s="892"/>
      <c r="D161" s="892"/>
      <c r="E161" s="892"/>
      <c r="F161" s="892"/>
      <c r="G161" s="893"/>
    </row>
    <row r="162" spans="1:11" ht="12.75" customHeight="1" x14ac:dyDescent="0.15">
      <c r="A162" s="408"/>
      <c r="B162" s="894"/>
      <c r="C162" s="895"/>
      <c r="D162" s="895"/>
      <c r="E162" s="895"/>
      <c r="F162" s="895"/>
      <c r="G162" s="896"/>
    </row>
    <row r="163" spans="1:11" ht="38.25" customHeight="1" x14ac:dyDescent="0.2">
      <c r="B163" s="884" t="s">
        <v>313</v>
      </c>
      <c r="C163" s="884"/>
      <c r="D163" s="884"/>
      <c r="E163" s="884"/>
      <c r="F163" s="884"/>
      <c r="G163" s="884"/>
    </row>
    <row r="164" spans="1:11" ht="51" customHeight="1" x14ac:dyDescent="0.15">
      <c r="C164" s="591"/>
    </row>
    <row r="165" spans="1:11" s="571" customFormat="1" ht="38.25" customHeight="1" x14ac:dyDescent="0.2">
      <c r="A165" s="594"/>
      <c r="B165" s="882" t="s">
        <v>387</v>
      </c>
      <c r="C165" s="883"/>
      <c r="D165" s="883"/>
      <c r="E165" s="883"/>
      <c r="F165" s="883"/>
      <c r="G165" s="883"/>
    </row>
    <row r="166" spans="1:11" ht="51.75" customHeight="1" x14ac:dyDescent="0.15">
      <c r="C166" s="591"/>
    </row>
    <row r="167" spans="1:11" ht="18" customHeight="1" x14ac:dyDescent="0.15">
      <c r="C167" s="591"/>
    </row>
    <row r="168" spans="1:11" ht="53.45" customHeight="1" x14ac:dyDescent="0.15">
      <c r="A168" s="401"/>
      <c r="B168" s="880" t="s">
        <v>435</v>
      </c>
      <c r="C168" s="880"/>
      <c r="D168" s="880"/>
      <c r="E168" s="880"/>
      <c r="F168" s="880"/>
      <c r="G168" s="880"/>
      <c r="H168" s="505"/>
      <c r="I168" s="505"/>
      <c r="J168" s="505"/>
      <c r="K168" s="505"/>
    </row>
    <row r="169" spans="1:11" s="862" customFormat="1" x14ac:dyDescent="0.15">
      <c r="A169" s="859"/>
      <c r="B169" s="860" t="s">
        <v>315</v>
      </c>
      <c r="C169" s="860">
        <f>IF(COCOCO!$I$24&gt;0,1,0)</f>
        <v>0</v>
      </c>
      <c r="D169" s="861"/>
      <c r="E169" s="860" t="s">
        <v>385</v>
      </c>
      <c r="F169" s="860">
        <f>IF(AND('t1'!L8+'t1'!M8&gt;0,'t1'!E8=0),1,0)</f>
        <v>1</v>
      </c>
      <c r="G169" s="861"/>
    </row>
    <row r="170" spans="1:11" s="862" customFormat="1" x14ac:dyDescent="0.15">
      <c r="A170" s="859"/>
      <c r="B170" s="860" t="s">
        <v>19</v>
      </c>
      <c r="C170" s="860">
        <f>IF(('t1'!$E$8+'t1'!$L$8+'t1'!$M$8)&gt;0,1,0)</f>
        <v>1</v>
      </c>
      <c r="D170" s="861"/>
      <c r="E170" s="860" t="s">
        <v>20</v>
      </c>
      <c r="F170" s="860">
        <f>IF(COUNTIF('Squadratura 1'!J6:J7,"ERRORE")=0, 0,1)</f>
        <v>0</v>
      </c>
      <c r="G170" s="861"/>
    </row>
    <row r="171" spans="1:11" s="862" customFormat="1" x14ac:dyDescent="0.15">
      <c r="A171" s="859"/>
      <c r="B171" s="860" t="s">
        <v>21</v>
      </c>
      <c r="C171" s="860">
        <f>IF(SUM('t2'!C7:P7)&gt;0,1,0)</f>
        <v>1</v>
      </c>
      <c r="D171" s="861"/>
      <c r="E171" s="860" t="s">
        <v>22</v>
      </c>
      <c r="F171" s="860">
        <f>IF(OR('Squadratura 2'!G9="ERRORE",'Squadratura 2'!L9="ERRORE"),1,0)</f>
        <v>0</v>
      </c>
      <c r="G171" s="861"/>
    </row>
    <row r="172" spans="1:11" s="862" customFormat="1" x14ac:dyDescent="0.15">
      <c r="A172" s="859"/>
      <c r="B172" s="860" t="s">
        <v>23</v>
      </c>
      <c r="C172" s="860">
        <f>IF(SUM('t3'!C8:R8)&gt;0,1,0)</f>
        <v>0</v>
      </c>
      <c r="D172" s="861"/>
      <c r="E172" s="860" t="s">
        <v>24</v>
      </c>
      <c r="F172" s="860">
        <f>IF(OR('Squadratura 3'!N10="ERRORE",'Squadratura 3'!O10="ERRORE",'Squadratura 3'!AA10="ERRORE",'Squadratura 3'!AB10="ERRORE"),1,0)</f>
        <v>1</v>
      </c>
      <c r="G172" s="861"/>
    </row>
    <row r="173" spans="1:11" s="862" customFormat="1" x14ac:dyDescent="0.15">
      <c r="A173" s="859"/>
      <c r="B173" s="860" t="s">
        <v>25</v>
      </c>
      <c r="C173" s="860">
        <f>IF(('t4'!$E$8)&gt;0,1,0)</f>
        <v>0</v>
      </c>
      <c r="D173" s="861"/>
      <c r="E173" s="860" t="s">
        <v>26</v>
      </c>
      <c r="F173" s="860">
        <f>IF(COUNTIF('Squadratura 4'!I6:I7,"ERRORE")=0,0,1)</f>
        <v>0</v>
      </c>
      <c r="G173" s="861"/>
      <c r="K173" s="863"/>
    </row>
    <row r="174" spans="1:11" s="862" customFormat="1" x14ac:dyDescent="0.15">
      <c r="A174" s="859"/>
      <c r="B174" s="860" t="s">
        <v>27</v>
      </c>
      <c r="C174" s="860">
        <f>IF(('t5'!$S$9+'t5'!$T$9)&gt;0,1,0)</f>
        <v>0</v>
      </c>
      <c r="D174" s="861"/>
      <c r="E174" s="860" t="s">
        <v>30</v>
      </c>
      <c r="F174" s="860">
        <f>IF(COUNTIF('Incongruenze 1 e 11'!D5:D7,"OK")=3,0,1)</f>
        <v>1</v>
      </c>
      <c r="G174" s="860"/>
      <c r="K174" s="863"/>
    </row>
    <row r="175" spans="1:11" s="862" customFormat="1" x14ac:dyDescent="0.15">
      <c r="A175" s="859"/>
      <c r="B175" s="860" t="s">
        <v>28</v>
      </c>
      <c r="C175" s="860">
        <f>IF(('t6'!$U$9+'t6'!$V$9)&gt;0,1,0)</f>
        <v>1</v>
      </c>
      <c r="D175" s="861"/>
      <c r="E175" s="860" t="s">
        <v>32</v>
      </c>
      <c r="F175" s="860">
        <f>IF(COUNTIF('Incongruenza 2'!I6:I7,"ERRORE")=0,0,1)</f>
        <v>0</v>
      </c>
      <c r="G175" s="861"/>
      <c r="K175" s="863"/>
    </row>
    <row r="176" spans="1:11" s="862" customFormat="1" x14ac:dyDescent="0.15">
      <c r="A176" s="859"/>
      <c r="B176" s="860" t="s">
        <v>29</v>
      </c>
      <c r="C176" s="860">
        <f>IF(('t7'!$W$8+'t7'!$X$8)&gt;0,1,0)</f>
        <v>1</v>
      </c>
      <c r="D176" s="861"/>
      <c r="E176" s="860" t="s">
        <v>477</v>
      </c>
      <c r="F176" s="860">
        <f>IF(COUNTIF('Incongruenze 3, 12 e 13'!D5:D7,"OK")=3,0,1)</f>
        <v>0</v>
      </c>
      <c r="G176" s="861"/>
      <c r="K176" s="863"/>
    </row>
    <row r="177" spans="1:11" s="862" customFormat="1" x14ac:dyDescent="0.15">
      <c r="A177" s="859"/>
      <c r="B177" s="860" t="s">
        <v>31</v>
      </c>
      <c r="C177" s="860">
        <f>IF(('t8'!$AA$8+'t8'!$AB$8)&gt;0,1,0)</f>
        <v>1</v>
      </c>
      <c r="D177" s="861"/>
      <c r="E177" s="860" t="s">
        <v>34</v>
      </c>
      <c r="F177" s="860">
        <f>IF(OR(AND('Incongruenza 4 e controlli t14'!F21=" ",'Incongruenza 4 e controlli t14'!F23=" "),AND('Incongruenza 4 e controlli t14'!F21="OK",'Incongruenza 4 e controlli t14'!F23="OK"),AND('Incongruenza 4 e controlli t14'!F23="E' stata dichiarata IRAP Commerciale")),0,1)</f>
        <v>1</v>
      </c>
      <c r="G177" s="861"/>
      <c r="K177" s="863"/>
    </row>
    <row r="178" spans="1:11" s="862" customFormat="1" x14ac:dyDescent="0.15">
      <c r="A178" s="859"/>
      <c r="B178" s="860" t="s">
        <v>33</v>
      </c>
      <c r="C178" s="860">
        <f>IF(('t9'!$O$8+'t9'!$P$8)&gt;0,1,0)</f>
        <v>1</v>
      </c>
      <c r="D178" s="861"/>
      <c r="E178" s="860" t="s">
        <v>36</v>
      </c>
      <c r="F178" s="860">
        <f>IF(COUNTIF('Incongruenza 5'!G6:G7,"ERRORE")=0,0,1)</f>
        <v>0</v>
      </c>
      <c r="G178" s="861"/>
      <c r="K178" s="863"/>
    </row>
    <row r="179" spans="1:11" s="862" customFormat="1" x14ac:dyDescent="0.15">
      <c r="A179" s="859"/>
      <c r="B179" s="860" t="s">
        <v>35</v>
      </c>
      <c r="C179" s="860">
        <f>IF(('t10'!$AU$8+'t10'!$AV$8)&gt;0,1,0)</f>
        <v>0</v>
      </c>
      <c r="D179" s="861"/>
      <c r="E179" s="860" t="s">
        <v>38</v>
      </c>
      <c r="F179" s="860">
        <f>IF(COUNTIF('Incongruenza 6'!E6:E7,"ERRORE")=0,0,1)</f>
        <v>0</v>
      </c>
      <c r="G179" s="861"/>
      <c r="K179" s="863"/>
    </row>
    <row r="180" spans="1:11" s="862" customFormat="1" x14ac:dyDescent="0.15">
      <c r="A180" s="859"/>
      <c r="B180" s="860" t="s">
        <v>37</v>
      </c>
      <c r="C180" s="860">
        <f>IF(('t11'!$U$10+'t11'!$V$10)&gt;0,1,0)</f>
        <v>1</v>
      </c>
      <c r="D180" s="861"/>
      <c r="E180" s="860" t="s">
        <v>40</v>
      </c>
      <c r="F180" s="860">
        <f>IF(COUNTIF('Incongruenza 7'!I6:I7,"ERRORE")=0,0,1)</f>
        <v>0</v>
      </c>
      <c r="G180" s="861"/>
      <c r="K180" s="863"/>
    </row>
    <row r="181" spans="1:11" s="862" customFormat="1" x14ac:dyDescent="0.15">
      <c r="A181" s="859"/>
      <c r="B181" s="860" t="s">
        <v>39</v>
      </c>
      <c r="C181" s="860">
        <f>IF(('t12'!$K$8+'t12'!$C$8)&gt;0,1,0)</f>
        <v>1</v>
      </c>
      <c r="D181" s="861"/>
      <c r="E181" s="860" t="s">
        <v>407</v>
      </c>
      <c r="F181" s="860">
        <f>IF(COUNTIF('Incongruenza 8'!J6:J7,"ERRORE")=0,0,1)</f>
        <v>0</v>
      </c>
      <c r="G181" s="861"/>
    </row>
    <row r="182" spans="1:11" s="862" customFormat="1" x14ac:dyDescent="0.15">
      <c r="A182" s="859"/>
      <c r="B182" s="860" t="s">
        <v>41</v>
      </c>
      <c r="C182" s="860">
        <f>IF(('t13'!$I$8)&gt;0,1,0)</f>
        <v>1</v>
      </c>
      <c r="D182" s="861"/>
      <c r="E182" s="860" t="s">
        <v>541</v>
      </c>
      <c r="F182" s="860">
        <f>IF(COUNTIF('Incongruenze 1 e 11'!D13:D20,"OK")=6,0,1)</f>
        <v>0</v>
      </c>
      <c r="G182" s="861"/>
    </row>
    <row r="183" spans="1:11" s="862" customFormat="1" x14ac:dyDescent="0.15">
      <c r="A183" s="859"/>
      <c r="B183" s="860" t="s">
        <v>42</v>
      </c>
      <c r="C183" s="860">
        <f>IF(('Incongruenza 4 e controlli t14'!$C$31)&gt;0,1,0)</f>
        <v>1</v>
      </c>
      <c r="D183" s="861"/>
      <c r="E183" s="860" t="s">
        <v>542</v>
      </c>
      <c r="F183" s="860">
        <f>IF(COUNTIF('Incongruenze 3, 12 e 13'!D13:D14,"OK")=2,0,1)</f>
        <v>0</v>
      </c>
      <c r="G183" s="861"/>
    </row>
    <row r="184" spans="1:11" s="862" customFormat="1" x14ac:dyDescent="0.15">
      <c r="A184" s="859"/>
      <c r="B184" s="860" t="s">
        <v>476</v>
      </c>
      <c r="C184" s="860">
        <f>IF(('Tabella Riconciliazione'!$F$32)&gt;0,1,0)</f>
        <v>1</v>
      </c>
      <c r="D184" s="861"/>
      <c r="E184" s="860" t="s">
        <v>543</v>
      </c>
      <c r="F184" s="860">
        <f>IF(COUNTIF('Incongruenze 3, 12 e 13'!D20,"OK")=1,0,1)</f>
        <v>1</v>
      </c>
      <c r="G184" s="861"/>
    </row>
    <row r="185" spans="1:11" s="862" customFormat="1" x14ac:dyDescent="0.15">
      <c r="A185" s="859"/>
      <c r="B185" s="861"/>
      <c r="C185" s="861"/>
      <c r="D185" s="861"/>
      <c r="E185" s="860" t="s">
        <v>544</v>
      </c>
      <c r="F185" s="860">
        <f>IF(COUNTIF('Incongruenza 14'!G6:G49,"ERRORE")=0,0,1)</f>
        <v>0</v>
      </c>
      <c r="G185" s="861"/>
    </row>
    <row r="186" spans="1:11" s="505" customFormat="1" x14ac:dyDescent="0.15">
      <c r="A186" s="401"/>
      <c r="B186" s="721"/>
      <c r="C186" s="721"/>
      <c r="D186" s="721"/>
      <c r="E186" s="721"/>
      <c r="F186" s="721"/>
      <c r="G186" s="721"/>
    </row>
    <row r="187" spans="1:11" s="505" customFormat="1" x14ac:dyDescent="0.15">
      <c r="A187" s="401"/>
      <c r="B187" s="721"/>
      <c r="C187" s="721"/>
      <c r="D187" s="721"/>
      <c r="E187" s="721"/>
      <c r="F187" s="721"/>
      <c r="G187" s="721"/>
    </row>
    <row r="188" spans="1:11" s="505" customFormat="1" x14ac:dyDescent="0.15">
      <c r="A188" s="401"/>
      <c r="B188" s="721"/>
      <c r="C188" s="721"/>
      <c r="D188" s="721"/>
      <c r="E188" s="721"/>
      <c r="F188" s="721"/>
      <c r="G188" s="721"/>
    </row>
    <row r="189" spans="1:11" s="505" customFormat="1" x14ac:dyDescent="0.15">
      <c r="A189" s="401"/>
      <c r="B189" s="721"/>
      <c r="C189" s="721"/>
      <c r="D189" s="721"/>
      <c r="E189" s="721"/>
      <c r="F189" s="721"/>
      <c r="G189" s="721"/>
    </row>
    <row r="190" spans="1:11" s="505" customFormat="1" x14ac:dyDescent="0.15">
      <c r="A190" s="401"/>
      <c r="B190" s="721"/>
      <c r="C190" s="721"/>
      <c r="D190" s="721"/>
      <c r="E190" s="721"/>
      <c r="F190" s="721"/>
      <c r="G190" s="721"/>
    </row>
    <row r="191" spans="1:11" s="505" customFormat="1" x14ac:dyDescent="0.15">
      <c r="A191" s="401"/>
      <c r="B191" s="721"/>
      <c r="C191" s="721"/>
      <c r="D191" s="721"/>
      <c r="E191" s="721"/>
      <c r="F191" s="721"/>
      <c r="G191" s="721"/>
    </row>
    <row r="192" spans="1:11" s="505" customFormat="1" x14ac:dyDescent="0.15">
      <c r="A192" s="401"/>
      <c r="B192" s="721"/>
      <c r="C192" s="721"/>
      <c r="D192" s="721"/>
      <c r="E192" s="403"/>
      <c r="F192" s="403"/>
      <c r="G192" s="721"/>
    </row>
    <row r="193" spans="1:7" s="505" customFormat="1" x14ac:dyDescent="0.15">
      <c r="A193" s="401"/>
      <c r="B193" s="721"/>
      <c r="C193" s="721"/>
      <c r="D193" s="721"/>
      <c r="E193" s="403"/>
      <c r="F193" s="403"/>
      <c r="G193" s="721"/>
    </row>
    <row r="194" spans="1:7" s="507" customFormat="1" x14ac:dyDescent="0.15">
      <c r="A194" s="506"/>
      <c r="B194" s="403"/>
      <c r="C194" s="403"/>
      <c r="D194" s="403"/>
      <c r="E194" s="403"/>
      <c r="F194" s="403"/>
      <c r="G194" s="403"/>
    </row>
    <row r="195" spans="1:7" s="507" customFormat="1" x14ac:dyDescent="0.15">
      <c r="A195" s="506"/>
      <c r="B195" s="403"/>
      <c r="C195" s="403"/>
      <c r="D195" s="403"/>
      <c r="E195" s="403"/>
      <c r="F195" s="403"/>
      <c r="G195" s="403"/>
    </row>
    <row r="196" spans="1:7" s="507" customFormat="1" x14ac:dyDescent="0.15">
      <c r="A196" s="506"/>
      <c r="B196" s="403"/>
      <c r="C196" s="403"/>
      <c r="D196" s="403"/>
      <c r="E196" s="403"/>
      <c r="F196" s="403"/>
      <c r="G196" s="403"/>
    </row>
    <row r="197" spans="1:7" s="507" customFormat="1" x14ac:dyDescent="0.15">
      <c r="A197" s="506"/>
      <c r="B197" s="403"/>
      <c r="C197" s="403"/>
      <c r="D197" s="403"/>
      <c r="E197" s="403"/>
      <c r="F197" s="403"/>
      <c r="G197" s="403"/>
    </row>
    <row r="198" spans="1:7" s="507" customFormat="1" x14ac:dyDescent="0.15">
      <c r="A198" s="506"/>
      <c r="B198" s="403"/>
      <c r="C198" s="403"/>
      <c r="D198" s="403"/>
      <c r="E198" s="403"/>
      <c r="F198" s="403"/>
      <c r="G198" s="403"/>
    </row>
    <row r="199" spans="1:7" s="507" customFormat="1" x14ac:dyDescent="0.15">
      <c r="A199" s="506"/>
      <c r="B199" s="403"/>
      <c r="C199" s="403"/>
      <c r="D199" s="403"/>
      <c r="E199" s="403"/>
      <c r="F199" s="403"/>
      <c r="G199" s="403"/>
    </row>
    <row r="200" spans="1:7" s="507" customFormat="1" x14ac:dyDescent="0.15">
      <c r="A200" s="506"/>
      <c r="B200" s="403"/>
      <c r="C200" s="403"/>
      <c r="D200" s="403"/>
      <c r="E200" s="403"/>
      <c r="F200" s="403"/>
      <c r="G200" s="403"/>
    </row>
    <row r="201" spans="1:7" s="507" customFormat="1" x14ac:dyDescent="0.15">
      <c r="A201" s="506"/>
      <c r="B201" s="403"/>
      <c r="C201" s="403"/>
      <c r="D201" s="403"/>
      <c r="E201" s="403"/>
      <c r="F201" s="403"/>
      <c r="G201" s="403"/>
    </row>
    <row r="202" spans="1:7" s="507" customFormat="1" x14ac:dyDescent="0.15">
      <c r="A202" s="506"/>
      <c r="B202" s="403"/>
      <c r="C202" s="403"/>
      <c r="D202" s="403"/>
      <c r="E202" s="403"/>
      <c r="F202" s="403"/>
      <c r="G202" s="403"/>
    </row>
    <row r="203" spans="1:7" s="507" customFormat="1" x14ac:dyDescent="0.15">
      <c r="A203" s="506"/>
      <c r="B203" s="403"/>
      <c r="C203" s="403"/>
      <c r="D203" s="403"/>
      <c r="E203" s="403"/>
      <c r="F203" s="403"/>
      <c r="G203" s="403"/>
    </row>
    <row r="204" spans="1:7" s="507" customFormat="1" x14ac:dyDescent="0.15">
      <c r="A204" s="506"/>
      <c r="B204" s="403"/>
      <c r="C204" s="403"/>
      <c r="D204" s="403"/>
      <c r="E204" s="403"/>
      <c r="F204" s="403"/>
      <c r="G204" s="403"/>
    </row>
    <row r="205" spans="1:7" s="507" customFormat="1" x14ac:dyDescent="0.15">
      <c r="A205" s="506"/>
      <c r="B205" s="403"/>
      <c r="C205" s="403"/>
      <c r="D205" s="403"/>
      <c r="E205" s="403"/>
      <c r="F205" s="403"/>
      <c r="G205" s="403"/>
    </row>
    <row r="206" spans="1:7" s="507" customFormat="1" x14ac:dyDescent="0.15">
      <c r="A206" s="506"/>
      <c r="B206" s="403"/>
      <c r="C206" s="403"/>
      <c r="D206" s="403"/>
      <c r="E206" s="403"/>
      <c r="F206" s="403"/>
      <c r="G206" s="403"/>
    </row>
    <row r="207" spans="1:7" s="507" customFormat="1" x14ac:dyDescent="0.15">
      <c r="A207" s="506"/>
      <c r="B207" s="403"/>
      <c r="C207" s="403"/>
      <c r="D207" s="403"/>
      <c r="E207" s="403"/>
      <c r="F207" s="403"/>
      <c r="G207" s="403"/>
    </row>
    <row r="208" spans="1:7" s="507" customFormat="1" x14ac:dyDescent="0.15">
      <c r="A208" s="506"/>
      <c r="B208" s="403"/>
      <c r="C208" s="403"/>
      <c r="D208" s="403"/>
      <c r="E208" s="403"/>
      <c r="F208" s="403"/>
      <c r="G208" s="403"/>
    </row>
    <row r="209" spans="1:7" s="507" customFormat="1" x14ac:dyDescent="0.15">
      <c r="A209" s="506"/>
      <c r="B209" s="403"/>
      <c r="C209" s="403"/>
      <c r="D209" s="403"/>
      <c r="E209" s="403"/>
      <c r="F209" s="403"/>
      <c r="G209" s="403"/>
    </row>
    <row r="210" spans="1:7" s="507" customFormat="1" x14ac:dyDescent="0.15">
      <c r="A210" s="506"/>
      <c r="B210" s="403"/>
      <c r="C210" s="403"/>
      <c r="D210" s="403"/>
      <c r="E210" s="403"/>
      <c r="F210" s="403"/>
      <c r="G210" s="403"/>
    </row>
    <row r="211" spans="1:7" s="507" customFormat="1" x14ac:dyDescent="0.15">
      <c r="A211" s="506"/>
      <c r="B211" s="403"/>
      <c r="C211" s="403"/>
      <c r="D211" s="403"/>
      <c r="E211" s="403"/>
      <c r="F211" s="403"/>
      <c r="G211" s="403"/>
    </row>
    <row r="212" spans="1:7" s="507" customFormat="1" x14ac:dyDescent="0.15">
      <c r="A212" s="506"/>
      <c r="B212" s="403"/>
      <c r="C212" s="403"/>
      <c r="D212" s="403"/>
      <c r="E212" s="403"/>
      <c r="F212" s="403"/>
      <c r="G212" s="403"/>
    </row>
    <row r="213" spans="1:7" s="507" customFormat="1" x14ac:dyDescent="0.15">
      <c r="A213" s="506"/>
      <c r="B213" s="403"/>
      <c r="C213" s="403"/>
      <c r="D213" s="403"/>
      <c r="E213" s="403"/>
      <c r="F213" s="403"/>
      <c r="G213" s="403"/>
    </row>
    <row r="214" spans="1:7" s="507" customFormat="1" x14ac:dyDescent="0.15">
      <c r="A214" s="506"/>
      <c r="B214" s="403"/>
      <c r="C214" s="403"/>
      <c r="D214" s="403"/>
      <c r="E214" s="403"/>
      <c r="F214" s="403"/>
      <c r="G214" s="403"/>
    </row>
    <row r="215" spans="1:7" s="507" customFormat="1" x14ac:dyDescent="0.15">
      <c r="A215" s="506"/>
      <c r="B215" s="403"/>
      <c r="C215" s="403"/>
      <c r="D215" s="403"/>
      <c r="E215" s="403"/>
      <c r="F215" s="403"/>
      <c r="G215" s="403"/>
    </row>
    <row r="216" spans="1:7" s="507" customFormat="1" x14ac:dyDescent="0.15">
      <c r="A216" s="506"/>
      <c r="B216" s="403"/>
      <c r="C216" s="403"/>
      <c r="D216" s="403"/>
      <c r="E216" s="403"/>
      <c r="F216" s="403"/>
      <c r="G216" s="403"/>
    </row>
    <row r="217" spans="1:7" s="507" customFormat="1" x14ac:dyDescent="0.15">
      <c r="A217" s="506"/>
      <c r="B217" s="403"/>
      <c r="C217" s="403"/>
      <c r="D217" s="403"/>
      <c r="E217" s="403"/>
      <c r="F217" s="403"/>
      <c r="G217" s="403"/>
    </row>
    <row r="218" spans="1:7" s="507" customFormat="1" x14ac:dyDescent="0.15">
      <c r="A218" s="506"/>
      <c r="B218" s="403"/>
      <c r="C218" s="403"/>
      <c r="D218" s="403"/>
      <c r="E218" s="403"/>
      <c r="F218" s="403"/>
      <c r="G218" s="403"/>
    </row>
    <row r="219" spans="1:7" s="507" customFormat="1" x14ac:dyDescent="0.15">
      <c r="A219" s="506"/>
      <c r="B219" s="403"/>
      <c r="C219" s="403"/>
      <c r="D219" s="403"/>
      <c r="E219" s="403"/>
      <c r="F219" s="403"/>
      <c r="G219" s="403"/>
    </row>
    <row r="220" spans="1:7" s="507" customFormat="1" x14ac:dyDescent="0.15">
      <c r="A220" s="506"/>
      <c r="B220" s="403"/>
      <c r="C220" s="403"/>
      <c r="D220" s="403"/>
      <c r="E220" s="403"/>
      <c r="F220" s="403"/>
      <c r="G220" s="403"/>
    </row>
    <row r="221" spans="1:7" s="507" customFormat="1" x14ac:dyDescent="0.15">
      <c r="A221" s="506"/>
      <c r="B221" s="403"/>
      <c r="C221" s="403"/>
      <c r="D221" s="403"/>
      <c r="E221" s="403"/>
      <c r="F221" s="403"/>
      <c r="G221" s="403"/>
    </row>
    <row r="222" spans="1:7" s="507" customFormat="1" x14ac:dyDescent="0.15">
      <c r="A222" s="506"/>
      <c r="B222" s="403"/>
      <c r="C222" s="403"/>
      <c r="D222" s="403"/>
      <c r="E222" s="403"/>
      <c r="F222" s="403"/>
      <c r="G222" s="403"/>
    </row>
    <row r="223" spans="1:7" s="507" customFormat="1" x14ac:dyDescent="0.15">
      <c r="A223" s="506"/>
      <c r="B223" s="403"/>
      <c r="C223" s="403"/>
      <c r="D223" s="403"/>
      <c r="E223" s="403"/>
      <c r="F223" s="403"/>
      <c r="G223" s="403"/>
    </row>
    <row r="224" spans="1:7" s="507" customFormat="1" x14ac:dyDescent="0.15">
      <c r="A224" s="506"/>
      <c r="B224" s="403"/>
      <c r="C224" s="403"/>
      <c r="D224" s="403"/>
      <c r="E224" s="403"/>
      <c r="F224" s="403"/>
      <c r="G224" s="403"/>
    </row>
    <row r="225" spans="1:7" s="507" customFormat="1" x14ac:dyDescent="0.15">
      <c r="A225" s="506"/>
      <c r="B225" s="403"/>
      <c r="C225" s="403"/>
      <c r="D225" s="403"/>
      <c r="E225" s="403"/>
      <c r="F225" s="403"/>
      <c r="G225" s="403"/>
    </row>
    <row r="226" spans="1:7" s="507" customFormat="1" x14ac:dyDescent="0.15">
      <c r="A226" s="506"/>
      <c r="B226" s="403"/>
      <c r="C226" s="403"/>
      <c r="D226" s="403"/>
      <c r="E226" s="403"/>
      <c r="F226" s="403"/>
      <c r="G226" s="403"/>
    </row>
    <row r="227" spans="1:7" s="507" customFormat="1" x14ac:dyDescent="0.15">
      <c r="A227" s="506"/>
      <c r="B227" s="403"/>
      <c r="C227" s="403"/>
      <c r="D227" s="403"/>
      <c r="E227" s="403"/>
      <c r="F227" s="403"/>
      <c r="G227" s="403"/>
    </row>
    <row r="228" spans="1:7" s="507" customFormat="1" x14ac:dyDescent="0.15">
      <c r="A228" s="506"/>
      <c r="B228" s="403"/>
      <c r="C228" s="403"/>
      <c r="D228" s="403"/>
      <c r="E228" s="403"/>
      <c r="F228" s="403"/>
      <c r="G228" s="403"/>
    </row>
    <row r="229" spans="1:7" s="507" customFormat="1" x14ac:dyDescent="0.15">
      <c r="A229" s="506"/>
      <c r="B229" s="403"/>
      <c r="C229" s="403"/>
      <c r="D229" s="403"/>
      <c r="E229" s="403"/>
      <c r="F229" s="403"/>
      <c r="G229" s="403"/>
    </row>
    <row r="230" spans="1:7" s="507" customFormat="1" x14ac:dyDescent="0.15">
      <c r="A230" s="506"/>
      <c r="B230" s="403"/>
      <c r="C230" s="403"/>
      <c r="D230" s="403"/>
      <c r="E230" s="403"/>
      <c r="F230" s="403"/>
      <c r="G230" s="403"/>
    </row>
    <row r="231" spans="1:7" s="507" customFormat="1" x14ac:dyDescent="0.15">
      <c r="A231" s="506"/>
      <c r="B231" s="403"/>
      <c r="C231" s="403"/>
      <c r="D231" s="403"/>
      <c r="E231" s="403"/>
      <c r="F231" s="403"/>
      <c r="G231" s="403"/>
    </row>
    <row r="232" spans="1:7" s="507" customFormat="1" x14ac:dyDescent="0.15">
      <c r="A232" s="506"/>
      <c r="B232" s="403"/>
      <c r="C232" s="403"/>
      <c r="D232" s="403"/>
      <c r="E232" s="403"/>
      <c r="F232" s="403"/>
      <c r="G232" s="403"/>
    </row>
    <row r="233" spans="1:7" s="507" customFormat="1" x14ac:dyDescent="0.15">
      <c r="A233" s="506"/>
      <c r="B233" s="403"/>
      <c r="C233" s="403"/>
      <c r="D233" s="403"/>
      <c r="E233" s="403"/>
      <c r="F233" s="403"/>
      <c r="G233" s="403"/>
    </row>
    <row r="234" spans="1:7" s="507" customFormat="1" x14ac:dyDescent="0.15">
      <c r="A234" s="506"/>
      <c r="B234" s="403"/>
      <c r="C234" s="403"/>
      <c r="D234" s="403"/>
      <c r="E234" s="403"/>
      <c r="F234" s="403"/>
      <c r="G234" s="403"/>
    </row>
    <row r="235" spans="1:7" s="507" customFormat="1" x14ac:dyDescent="0.15">
      <c r="A235" s="506"/>
      <c r="B235" s="403"/>
      <c r="C235" s="403"/>
      <c r="D235" s="403"/>
      <c r="E235" s="403"/>
      <c r="F235" s="403"/>
      <c r="G235" s="403"/>
    </row>
    <row r="236" spans="1:7" s="507" customFormat="1" x14ac:dyDescent="0.15">
      <c r="A236" s="506"/>
      <c r="B236" s="403"/>
      <c r="C236" s="403"/>
      <c r="D236" s="403"/>
      <c r="E236" s="403"/>
      <c r="F236" s="403"/>
      <c r="G236" s="403"/>
    </row>
    <row r="237" spans="1:7" s="507" customFormat="1" x14ac:dyDescent="0.15">
      <c r="A237" s="506"/>
      <c r="B237" s="403"/>
      <c r="C237" s="403"/>
      <c r="D237" s="403"/>
      <c r="E237" s="403"/>
      <c r="F237" s="403"/>
      <c r="G237" s="403"/>
    </row>
    <row r="238" spans="1:7" s="507" customFormat="1" x14ac:dyDescent="0.15">
      <c r="A238" s="506"/>
      <c r="B238" s="403"/>
      <c r="C238" s="403"/>
      <c r="D238" s="403"/>
      <c r="E238" s="403"/>
      <c r="F238" s="403"/>
      <c r="G238" s="403"/>
    </row>
    <row r="239" spans="1:7" s="507" customFormat="1" x14ac:dyDescent="0.15">
      <c r="A239" s="506"/>
      <c r="B239" s="403"/>
      <c r="C239" s="403"/>
      <c r="D239" s="403"/>
      <c r="E239" s="403"/>
      <c r="F239" s="403"/>
      <c r="G239" s="403"/>
    </row>
    <row r="240" spans="1:7" s="507" customFormat="1" x14ac:dyDescent="0.15">
      <c r="A240" s="506"/>
      <c r="B240" s="403"/>
      <c r="C240" s="403"/>
      <c r="D240" s="403"/>
      <c r="E240" s="403"/>
      <c r="F240" s="403"/>
      <c r="G240" s="403"/>
    </row>
    <row r="241" spans="1:7" s="507" customFormat="1" x14ac:dyDescent="0.15">
      <c r="A241" s="506"/>
      <c r="B241" s="403"/>
      <c r="C241" s="403"/>
      <c r="D241" s="403"/>
      <c r="E241" s="403"/>
      <c r="F241" s="403"/>
      <c r="G241" s="403"/>
    </row>
    <row r="242" spans="1:7" s="507" customFormat="1" x14ac:dyDescent="0.15">
      <c r="A242" s="506"/>
      <c r="B242" s="403"/>
      <c r="C242" s="403"/>
      <c r="D242" s="403"/>
      <c r="E242" s="403"/>
      <c r="F242" s="403"/>
      <c r="G242" s="403"/>
    </row>
    <row r="243" spans="1:7" s="507" customFormat="1" x14ac:dyDescent="0.15">
      <c r="A243" s="506"/>
      <c r="B243" s="403"/>
      <c r="C243" s="403"/>
      <c r="D243" s="403"/>
      <c r="E243" s="403"/>
      <c r="F243" s="403"/>
      <c r="G243" s="403"/>
    </row>
    <row r="244" spans="1:7" s="507" customFormat="1" x14ac:dyDescent="0.15">
      <c r="A244" s="506"/>
      <c r="B244" s="403"/>
      <c r="C244" s="403"/>
      <c r="D244" s="403"/>
      <c r="E244" s="403"/>
      <c r="F244" s="403"/>
      <c r="G244" s="403"/>
    </row>
    <row r="245" spans="1:7" s="507" customFormat="1" x14ac:dyDescent="0.15">
      <c r="A245" s="506"/>
      <c r="B245" s="403"/>
      <c r="C245" s="403"/>
      <c r="D245" s="403"/>
      <c r="E245" s="403"/>
      <c r="F245" s="403"/>
      <c r="G245" s="403"/>
    </row>
    <row r="246" spans="1:7" s="507" customFormat="1" x14ac:dyDescent="0.15">
      <c r="A246" s="506"/>
      <c r="B246" s="403"/>
      <c r="C246" s="403"/>
      <c r="D246" s="403"/>
      <c r="E246" s="403"/>
      <c r="F246" s="403"/>
      <c r="G246" s="403"/>
    </row>
    <row r="247" spans="1:7" s="507" customFormat="1" x14ac:dyDescent="0.15">
      <c r="A247" s="506"/>
      <c r="B247" s="403"/>
      <c r="C247" s="403"/>
      <c r="D247" s="403"/>
      <c r="E247" s="403"/>
      <c r="F247" s="403"/>
      <c r="G247" s="403"/>
    </row>
    <row r="248" spans="1:7" s="507" customFormat="1" x14ac:dyDescent="0.15">
      <c r="A248" s="506"/>
      <c r="B248" s="403"/>
      <c r="C248" s="403"/>
      <c r="D248" s="403"/>
      <c r="E248" s="403"/>
      <c r="F248" s="403"/>
      <c r="G248" s="403"/>
    </row>
    <row r="249" spans="1:7" s="507" customFormat="1" x14ac:dyDescent="0.15">
      <c r="A249" s="506"/>
      <c r="B249" s="403"/>
      <c r="C249" s="403"/>
      <c r="D249" s="403"/>
      <c r="E249" s="403"/>
      <c r="F249" s="403"/>
      <c r="G249" s="403"/>
    </row>
    <row r="250" spans="1:7" s="507" customFormat="1" x14ac:dyDescent="0.15">
      <c r="A250" s="506"/>
      <c r="B250" s="403"/>
      <c r="C250" s="403"/>
      <c r="D250" s="403"/>
      <c r="E250" s="403"/>
      <c r="F250" s="403"/>
      <c r="G250" s="403"/>
    </row>
    <row r="251" spans="1:7" s="507" customFormat="1" x14ac:dyDescent="0.15">
      <c r="A251" s="506"/>
      <c r="B251" s="403"/>
      <c r="C251" s="403"/>
      <c r="D251" s="403"/>
      <c r="E251" s="403"/>
      <c r="F251" s="403"/>
      <c r="G251" s="403"/>
    </row>
    <row r="252" spans="1:7" s="507" customFormat="1" x14ac:dyDescent="0.15">
      <c r="A252" s="506"/>
      <c r="B252" s="403"/>
      <c r="C252" s="403"/>
      <c r="D252" s="403"/>
      <c r="E252" s="403"/>
      <c r="F252" s="403"/>
      <c r="G252" s="403"/>
    </row>
    <row r="253" spans="1:7" s="507" customFormat="1" x14ac:dyDescent="0.15">
      <c r="A253" s="506"/>
      <c r="B253" s="403"/>
      <c r="C253" s="403"/>
      <c r="D253" s="403"/>
      <c r="E253" s="403"/>
      <c r="F253" s="403"/>
      <c r="G253" s="403"/>
    </row>
    <row r="254" spans="1:7" s="507" customFormat="1" x14ac:dyDescent="0.15">
      <c r="A254" s="506"/>
      <c r="B254" s="403"/>
      <c r="C254" s="403"/>
      <c r="D254" s="403"/>
      <c r="E254" s="403"/>
      <c r="F254" s="403"/>
      <c r="G254" s="403"/>
    </row>
    <row r="255" spans="1:7" s="507" customFormat="1" x14ac:dyDescent="0.15">
      <c r="A255" s="506"/>
      <c r="B255" s="403"/>
      <c r="C255" s="403"/>
      <c r="D255" s="403"/>
      <c r="E255" s="403"/>
      <c r="F255" s="403"/>
      <c r="G255" s="403"/>
    </row>
    <row r="256" spans="1:7" s="507" customFormat="1" x14ac:dyDescent="0.15">
      <c r="A256" s="506"/>
      <c r="B256" s="403"/>
      <c r="C256" s="403"/>
      <c r="D256" s="403"/>
      <c r="E256" s="403"/>
      <c r="F256" s="403"/>
      <c r="G256" s="403"/>
    </row>
    <row r="257" spans="1:7" s="507" customFormat="1" x14ac:dyDescent="0.15">
      <c r="A257" s="506"/>
      <c r="B257" s="403"/>
      <c r="C257" s="403"/>
      <c r="D257" s="403"/>
      <c r="E257" s="403"/>
      <c r="F257" s="403"/>
      <c r="G257" s="403"/>
    </row>
    <row r="258" spans="1:7" s="507" customFormat="1" x14ac:dyDescent="0.15">
      <c r="A258" s="506"/>
      <c r="B258" s="403"/>
      <c r="C258" s="403"/>
      <c r="D258" s="403"/>
      <c r="E258" s="403"/>
      <c r="F258" s="403"/>
      <c r="G258" s="403"/>
    </row>
    <row r="259" spans="1:7" s="507" customFormat="1" x14ac:dyDescent="0.15">
      <c r="A259" s="506"/>
      <c r="B259" s="403"/>
      <c r="C259" s="403"/>
      <c r="D259" s="403"/>
      <c r="E259" s="403"/>
      <c r="F259" s="403"/>
      <c r="G259" s="403"/>
    </row>
    <row r="260" spans="1:7" s="507" customFormat="1" x14ac:dyDescent="0.15">
      <c r="A260" s="506"/>
      <c r="B260" s="403"/>
      <c r="C260" s="403"/>
      <c r="D260" s="403"/>
      <c r="E260" s="403"/>
      <c r="F260" s="403"/>
      <c r="G260" s="403"/>
    </row>
    <row r="261" spans="1:7" s="507" customFormat="1" x14ac:dyDescent="0.15">
      <c r="A261" s="506"/>
      <c r="B261" s="403"/>
      <c r="C261" s="403"/>
      <c r="D261" s="403"/>
      <c r="E261" s="403"/>
      <c r="F261" s="403"/>
      <c r="G261" s="403"/>
    </row>
    <row r="262" spans="1:7" s="507" customFormat="1" x14ac:dyDescent="0.15">
      <c r="A262" s="506"/>
      <c r="B262" s="403"/>
      <c r="C262" s="403"/>
      <c r="D262" s="403"/>
      <c r="E262" s="403"/>
      <c r="F262" s="403"/>
      <c r="G262" s="403"/>
    </row>
    <row r="263" spans="1:7" s="507" customFormat="1" x14ac:dyDescent="0.15">
      <c r="A263" s="506"/>
      <c r="B263" s="403"/>
      <c r="C263" s="403"/>
      <c r="D263" s="403"/>
      <c r="E263" s="403"/>
      <c r="F263" s="403"/>
      <c r="G263" s="403"/>
    </row>
    <row r="264" spans="1:7" s="507" customFormat="1" x14ac:dyDescent="0.15">
      <c r="A264" s="506"/>
      <c r="B264" s="403"/>
      <c r="C264" s="403"/>
      <c r="D264" s="403"/>
      <c r="E264" s="403"/>
      <c r="F264" s="403"/>
      <c r="G264" s="403"/>
    </row>
    <row r="265" spans="1:7" s="507" customFormat="1" x14ac:dyDescent="0.15">
      <c r="A265" s="506"/>
      <c r="B265" s="403"/>
      <c r="C265" s="403"/>
      <c r="D265" s="403"/>
      <c r="E265" s="403"/>
      <c r="F265" s="403"/>
      <c r="G265" s="403"/>
    </row>
    <row r="266" spans="1:7" s="507" customFormat="1" x14ac:dyDescent="0.15">
      <c r="A266" s="506"/>
      <c r="B266" s="403"/>
      <c r="C266" s="403"/>
      <c r="D266" s="403"/>
      <c r="E266" s="403"/>
      <c r="F266" s="403"/>
      <c r="G266" s="403"/>
    </row>
    <row r="267" spans="1:7" s="507" customFormat="1" x14ac:dyDescent="0.15">
      <c r="A267" s="506"/>
      <c r="B267" s="403"/>
      <c r="C267" s="403"/>
      <c r="D267" s="403"/>
      <c r="E267" s="403"/>
      <c r="F267" s="403"/>
      <c r="G267" s="403"/>
    </row>
    <row r="268" spans="1:7" s="507" customFormat="1" x14ac:dyDescent="0.15">
      <c r="A268" s="506"/>
      <c r="B268" s="403"/>
      <c r="C268" s="403"/>
      <c r="D268" s="403"/>
      <c r="E268" s="403"/>
      <c r="F268" s="403"/>
      <c r="G268" s="403"/>
    </row>
    <row r="269" spans="1:7" s="507" customFormat="1" x14ac:dyDescent="0.15">
      <c r="A269" s="506"/>
      <c r="B269" s="403"/>
      <c r="C269" s="403"/>
      <c r="D269" s="403"/>
      <c r="E269" s="403"/>
      <c r="F269" s="403"/>
      <c r="G269" s="403"/>
    </row>
    <row r="270" spans="1:7" s="507" customFormat="1" x14ac:dyDescent="0.15">
      <c r="A270" s="506"/>
      <c r="B270" s="403"/>
      <c r="C270" s="403"/>
      <c r="D270" s="403"/>
      <c r="E270" s="403"/>
      <c r="F270" s="403"/>
      <c r="G270" s="403"/>
    </row>
    <row r="271" spans="1:7" s="507" customFormat="1" x14ac:dyDescent="0.15">
      <c r="A271" s="506"/>
      <c r="B271" s="403"/>
      <c r="C271" s="403"/>
      <c r="D271" s="403"/>
      <c r="E271" s="403"/>
      <c r="F271" s="403"/>
      <c r="G271" s="403"/>
    </row>
    <row r="272" spans="1:7" s="507" customFormat="1" x14ac:dyDescent="0.15">
      <c r="A272" s="506"/>
      <c r="B272" s="403"/>
      <c r="C272" s="403"/>
      <c r="D272" s="403"/>
      <c r="E272" s="403"/>
      <c r="F272" s="403"/>
      <c r="G272" s="403"/>
    </row>
    <row r="273" spans="1:7" s="507" customFormat="1" x14ac:dyDescent="0.15">
      <c r="A273" s="506"/>
      <c r="B273" s="403"/>
      <c r="C273" s="403"/>
      <c r="D273" s="403"/>
      <c r="E273" s="403"/>
      <c r="F273" s="403"/>
      <c r="G273" s="403"/>
    </row>
    <row r="274" spans="1:7" s="507" customFormat="1" x14ac:dyDescent="0.15">
      <c r="A274" s="506"/>
      <c r="B274" s="403"/>
      <c r="C274" s="403"/>
      <c r="D274" s="403"/>
      <c r="E274" s="403"/>
      <c r="F274" s="403"/>
      <c r="G274" s="403"/>
    </row>
    <row r="275" spans="1:7" s="507" customFormat="1" x14ac:dyDescent="0.15">
      <c r="A275" s="506"/>
      <c r="B275" s="403"/>
      <c r="C275" s="403"/>
      <c r="D275" s="403"/>
      <c r="E275" s="403"/>
      <c r="F275" s="403"/>
      <c r="G275" s="403"/>
    </row>
    <row r="276" spans="1:7" s="507" customFormat="1" x14ac:dyDescent="0.15">
      <c r="A276" s="506"/>
      <c r="B276" s="403"/>
      <c r="C276" s="403"/>
      <c r="D276" s="403"/>
      <c r="E276" s="403"/>
      <c r="F276" s="403"/>
      <c r="G276" s="403"/>
    </row>
    <row r="277" spans="1:7" s="507" customFormat="1" x14ac:dyDescent="0.15">
      <c r="A277" s="506"/>
      <c r="B277" s="403"/>
      <c r="C277" s="403"/>
      <c r="D277" s="403"/>
      <c r="E277" s="403"/>
      <c r="F277" s="403"/>
      <c r="G277" s="403"/>
    </row>
    <row r="278" spans="1:7" s="507" customFormat="1" x14ac:dyDescent="0.15">
      <c r="A278" s="506"/>
      <c r="B278" s="403"/>
      <c r="C278" s="403"/>
      <c r="D278" s="403"/>
      <c r="E278" s="403"/>
      <c r="F278" s="403"/>
      <c r="G278" s="403"/>
    </row>
    <row r="279" spans="1:7" s="507" customFormat="1" x14ac:dyDescent="0.15">
      <c r="A279" s="506"/>
      <c r="B279" s="403"/>
      <c r="C279" s="403"/>
      <c r="D279" s="403"/>
      <c r="E279" s="403"/>
      <c r="F279" s="403"/>
      <c r="G279" s="403"/>
    </row>
    <row r="280" spans="1:7" s="507" customFormat="1" x14ac:dyDescent="0.15">
      <c r="A280" s="506"/>
      <c r="B280" s="403"/>
      <c r="C280" s="403"/>
      <c r="D280" s="403"/>
      <c r="E280" s="403"/>
      <c r="F280" s="403"/>
      <c r="G280" s="403"/>
    </row>
    <row r="281" spans="1:7" s="507" customFormat="1" x14ac:dyDescent="0.15">
      <c r="A281" s="506"/>
      <c r="B281" s="403"/>
      <c r="C281" s="403"/>
      <c r="D281" s="403"/>
      <c r="E281" s="403"/>
      <c r="F281" s="403"/>
      <c r="G281" s="403"/>
    </row>
    <row r="282" spans="1:7" s="507" customFormat="1" x14ac:dyDescent="0.15">
      <c r="A282" s="506"/>
      <c r="B282" s="403"/>
      <c r="C282" s="403"/>
      <c r="D282" s="403"/>
      <c r="E282" s="403"/>
      <c r="F282" s="403"/>
      <c r="G282" s="403"/>
    </row>
    <row r="283" spans="1:7" s="507" customFormat="1" x14ac:dyDescent="0.15">
      <c r="A283" s="506"/>
      <c r="B283" s="403"/>
      <c r="C283" s="403"/>
      <c r="D283" s="403"/>
      <c r="E283" s="403"/>
      <c r="F283" s="403"/>
      <c r="G283" s="403"/>
    </row>
    <row r="284" spans="1:7" s="507" customFormat="1" x14ac:dyDescent="0.15">
      <c r="A284" s="506"/>
      <c r="B284" s="403"/>
      <c r="C284" s="403"/>
      <c r="D284" s="403"/>
      <c r="E284" s="403"/>
      <c r="F284" s="403"/>
      <c r="G284" s="403"/>
    </row>
    <row r="285" spans="1:7" s="507" customFormat="1" x14ac:dyDescent="0.15">
      <c r="A285" s="506"/>
      <c r="B285" s="403"/>
      <c r="C285" s="403"/>
      <c r="D285" s="403"/>
      <c r="E285" s="403"/>
      <c r="F285" s="403"/>
      <c r="G285" s="403"/>
    </row>
    <row r="286" spans="1:7" s="507" customFormat="1" x14ac:dyDescent="0.15">
      <c r="A286" s="506"/>
      <c r="B286" s="403"/>
      <c r="C286" s="403"/>
      <c r="D286" s="403"/>
      <c r="E286" s="403"/>
      <c r="F286" s="403"/>
      <c r="G286" s="403"/>
    </row>
    <row r="287" spans="1:7" s="507" customFormat="1" x14ac:dyDescent="0.15">
      <c r="A287" s="506"/>
      <c r="B287" s="403"/>
      <c r="C287" s="403"/>
      <c r="D287" s="403"/>
      <c r="E287" s="403"/>
      <c r="F287" s="403"/>
      <c r="G287" s="403"/>
    </row>
    <row r="288" spans="1:7" s="507" customFormat="1" x14ac:dyDescent="0.15">
      <c r="A288" s="506"/>
      <c r="B288" s="403"/>
      <c r="C288" s="403"/>
      <c r="D288" s="403"/>
      <c r="E288" s="403"/>
      <c r="F288" s="403"/>
      <c r="G288" s="403"/>
    </row>
    <row r="289" spans="1:7" s="507" customFormat="1" x14ac:dyDescent="0.15">
      <c r="A289" s="506"/>
      <c r="B289" s="403"/>
      <c r="C289" s="403"/>
      <c r="D289" s="403"/>
      <c r="E289" s="403"/>
      <c r="F289" s="403"/>
      <c r="G289" s="403"/>
    </row>
    <row r="290" spans="1:7" s="507" customFormat="1" x14ac:dyDescent="0.15">
      <c r="A290" s="506"/>
      <c r="B290" s="403"/>
      <c r="C290" s="403"/>
      <c r="D290" s="403"/>
      <c r="E290" s="403"/>
      <c r="F290" s="403"/>
      <c r="G290" s="403"/>
    </row>
    <row r="291" spans="1:7" s="507" customFormat="1" x14ac:dyDescent="0.15">
      <c r="A291" s="506"/>
      <c r="B291" s="403"/>
      <c r="C291" s="403"/>
      <c r="D291" s="403"/>
      <c r="E291" s="403"/>
      <c r="F291" s="403"/>
      <c r="G291" s="403"/>
    </row>
    <row r="292" spans="1:7" s="507" customFormat="1" x14ac:dyDescent="0.15">
      <c r="A292" s="506"/>
      <c r="B292" s="403"/>
      <c r="C292" s="403"/>
      <c r="D292" s="403"/>
      <c r="E292" s="403"/>
      <c r="F292" s="403"/>
      <c r="G292" s="403"/>
    </row>
    <row r="293" spans="1:7" s="507" customFormat="1" x14ac:dyDescent="0.15">
      <c r="A293" s="506"/>
      <c r="B293" s="403"/>
      <c r="C293" s="403"/>
      <c r="D293" s="403"/>
      <c r="E293" s="403"/>
      <c r="F293" s="403"/>
      <c r="G293" s="403"/>
    </row>
    <row r="294" spans="1:7" s="507" customFormat="1" x14ac:dyDescent="0.15">
      <c r="A294" s="506"/>
      <c r="B294" s="403"/>
      <c r="C294" s="403"/>
      <c r="D294" s="403"/>
      <c r="E294" s="403"/>
      <c r="F294" s="403"/>
      <c r="G294" s="403"/>
    </row>
    <row r="295" spans="1:7" s="507" customFormat="1" x14ac:dyDescent="0.15">
      <c r="A295" s="506"/>
      <c r="B295" s="403"/>
      <c r="C295" s="403"/>
      <c r="D295" s="403"/>
      <c r="E295" s="403"/>
      <c r="F295" s="403"/>
      <c r="G295" s="403"/>
    </row>
    <row r="296" spans="1:7" s="507" customFormat="1" x14ac:dyDescent="0.15">
      <c r="A296" s="506"/>
      <c r="B296" s="403"/>
      <c r="C296" s="403"/>
      <c r="D296" s="403"/>
      <c r="E296" s="403"/>
      <c r="F296" s="403"/>
      <c r="G296" s="403"/>
    </row>
    <row r="297" spans="1:7" s="507" customFormat="1" x14ac:dyDescent="0.15">
      <c r="A297" s="506"/>
      <c r="B297" s="403"/>
      <c r="C297" s="403"/>
      <c r="D297" s="403"/>
      <c r="E297" s="403"/>
      <c r="F297" s="403"/>
      <c r="G297" s="403"/>
    </row>
    <row r="298" spans="1:7" s="507" customFormat="1" x14ac:dyDescent="0.15">
      <c r="A298" s="506"/>
      <c r="B298" s="403"/>
      <c r="C298" s="403"/>
      <c r="D298" s="403"/>
      <c r="E298" s="403"/>
      <c r="F298" s="403"/>
      <c r="G298" s="403"/>
    </row>
    <row r="299" spans="1:7" s="507" customFormat="1" x14ac:dyDescent="0.15">
      <c r="A299" s="506"/>
      <c r="B299" s="403"/>
      <c r="C299" s="403"/>
      <c r="D299" s="403"/>
      <c r="E299" s="403"/>
      <c r="F299" s="403"/>
      <c r="G299" s="403"/>
    </row>
    <row r="300" spans="1:7" s="507" customFormat="1" x14ac:dyDescent="0.15">
      <c r="A300" s="506"/>
      <c r="B300" s="403"/>
      <c r="C300" s="403"/>
      <c r="D300" s="403"/>
      <c r="E300" s="403"/>
      <c r="F300" s="403"/>
      <c r="G300" s="403"/>
    </row>
    <row r="301" spans="1:7" s="507" customFormat="1" x14ac:dyDescent="0.15">
      <c r="A301" s="506"/>
      <c r="B301" s="403"/>
      <c r="C301" s="403"/>
      <c r="D301" s="403"/>
      <c r="E301" s="403"/>
      <c r="F301" s="403"/>
      <c r="G301" s="403"/>
    </row>
    <row r="302" spans="1:7" s="507" customFormat="1" x14ac:dyDescent="0.15">
      <c r="A302" s="506"/>
      <c r="B302" s="403"/>
      <c r="C302" s="403"/>
      <c r="D302" s="403"/>
      <c r="E302" s="403"/>
      <c r="F302" s="403"/>
      <c r="G302" s="403"/>
    </row>
    <row r="303" spans="1:7" s="507" customFormat="1" x14ac:dyDescent="0.15">
      <c r="A303" s="506"/>
      <c r="B303" s="403"/>
      <c r="C303" s="403"/>
      <c r="D303" s="403"/>
      <c r="E303" s="403"/>
      <c r="F303" s="403"/>
      <c r="G303" s="403"/>
    </row>
    <row r="304" spans="1:7" s="507" customFormat="1" x14ac:dyDescent="0.15">
      <c r="A304" s="506"/>
      <c r="B304" s="403"/>
      <c r="C304" s="403"/>
      <c r="D304" s="403"/>
      <c r="E304" s="403"/>
      <c r="F304" s="403"/>
      <c r="G304" s="403"/>
    </row>
    <row r="305" spans="1:7" s="507" customFormat="1" x14ac:dyDescent="0.15">
      <c r="A305" s="506"/>
      <c r="B305" s="403"/>
      <c r="C305" s="403"/>
      <c r="D305" s="403"/>
      <c r="E305" s="403"/>
      <c r="F305" s="403"/>
      <c r="G305" s="403"/>
    </row>
    <row r="306" spans="1:7" s="507" customFormat="1" x14ac:dyDescent="0.15">
      <c r="A306" s="506"/>
      <c r="B306" s="403"/>
      <c r="C306" s="403"/>
      <c r="D306" s="403"/>
      <c r="E306" s="403"/>
      <c r="F306" s="403"/>
      <c r="G306" s="403"/>
    </row>
    <row r="307" spans="1:7" s="507" customFormat="1" x14ac:dyDescent="0.15">
      <c r="A307" s="506"/>
      <c r="B307" s="403"/>
      <c r="C307" s="403"/>
      <c r="D307" s="403"/>
      <c r="E307" s="403"/>
      <c r="F307" s="403"/>
      <c r="G307" s="403"/>
    </row>
    <row r="308" spans="1:7" s="507" customFormat="1" x14ac:dyDescent="0.15">
      <c r="A308" s="506"/>
      <c r="B308" s="403"/>
      <c r="C308" s="403"/>
      <c r="D308" s="403"/>
      <c r="E308" s="403"/>
      <c r="F308" s="403"/>
      <c r="G308" s="403"/>
    </row>
    <row r="309" spans="1:7" s="507" customFormat="1" x14ac:dyDescent="0.15">
      <c r="A309" s="506"/>
      <c r="B309" s="403"/>
      <c r="C309" s="403"/>
      <c r="D309" s="403"/>
      <c r="E309" s="403"/>
      <c r="F309" s="403"/>
      <c r="G309" s="403"/>
    </row>
    <row r="310" spans="1:7" s="507" customFormat="1" x14ac:dyDescent="0.15">
      <c r="A310" s="506"/>
      <c r="B310" s="377"/>
      <c r="C310" s="377"/>
      <c r="D310" s="403"/>
      <c r="E310" s="403"/>
      <c r="F310" s="403"/>
      <c r="G310" s="403"/>
    </row>
    <row r="311" spans="1:7" s="507" customFormat="1" x14ac:dyDescent="0.15">
      <c r="A311" s="506"/>
      <c r="B311" s="377"/>
      <c r="C311" s="377"/>
      <c r="D311" s="403"/>
      <c r="E311" s="377"/>
      <c r="F311" s="377"/>
      <c r="G311" s="403"/>
    </row>
    <row r="312" spans="1:7" s="507" customFormat="1" x14ac:dyDescent="0.15">
      <c r="A312" s="506"/>
      <c r="B312" s="377"/>
      <c r="C312" s="377"/>
      <c r="D312" s="403"/>
      <c r="E312" s="377"/>
      <c r="F312" s="377"/>
      <c r="G312" s="403"/>
    </row>
  </sheetData>
  <sheetProtection password="EA98" sheet="1" formatColumns="0" selectLockedCells="1"/>
  <mergeCells count="69">
    <mergeCell ref="B145:F145"/>
    <mergeCell ref="B127:F127"/>
    <mergeCell ref="B130:F130"/>
    <mergeCell ref="B133:F133"/>
    <mergeCell ref="B136:F136"/>
    <mergeCell ref="B139:F139"/>
    <mergeCell ref="B142:F142"/>
    <mergeCell ref="B106:F106"/>
    <mergeCell ref="B109:F109"/>
    <mergeCell ref="B112:F112"/>
    <mergeCell ref="B115:F115"/>
    <mergeCell ref="B118:F118"/>
    <mergeCell ref="B121:F121"/>
    <mergeCell ref="B88:F88"/>
    <mergeCell ref="B91:F91"/>
    <mergeCell ref="B94:F94"/>
    <mergeCell ref="B97:F97"/>
    <mergeCell ref="B100:F100"/>
    <mergeCell ref="B103:F103"/>
    <mergeCell ref="B53:F53"/>
    <mergeCell ref="B56:F56"/>
    <mergeCell ref="B59:F59"/>
    <mergeCell ref="B62:F62"/>
    <mergeCell ref="B82:F82"/>
    <mergeCell ref="B85:F85"/>
    <mergeCell ref="B44:E44"/>
    <mergeCell ref="C2:F2"/>
    <mergeCell ref="E8:G8"/>
    <mergeCell ref="E9:G9"/>
    <mergeCell ref="E10:G10"/>
    <mergeCell ref="B6:G6"/>
    <mergeCell ref="E11:G11"/>
    <mergeCell ref="E12:G12"/>
    <mergeCell ref="F23:G23"/>
    <mergeCell ref="D15:G15"/>
    <mergeCell ref="B168:G168"/>
    <mergeCell ref="B48:E48"/>
    <mergeCell ref="B41:G41"/>
    <mergeCell ref="B46:E46"/>
    <mergeCell ref="B50:E50"/>
    <mergeCell ref="B165:G165"/>
    <mergeCell ref="B163:G163"/>
    <mergeCell ref="B157:G157"/>
    <mergeCell ref="B158:G162"/>
    <mergeCell ref="B124:F124"/>
    <mergeCell ref="B16:G16"/>
    <mergeCell ref="D26:E26"/>
    <mergeCell ref="F25:G25"/>
    <mergeCell ref="D25:E25"/>
    <mergeCell ref="B26:C26"/>
    <mergeCell ref="F26:G26"/>
    <mergeCell ref="B30:G30"/>
    <mergeCell ref="F19:G19"/>
    <mergeCell ref="B22:C22"/>
    <mergeCell ref="D22:E22"/>
    <mergeCell ref="D19:E19"/>
    <mergeCell ref="F22:G22"/>
    <mergeCell ref="B19:C19"/>
    <mergeCell ref="B23:C23"/>
    <mergeCell ref="B3:G3"/>
    <mergeCell ref="B36:G36"/>
    <mergeCell ref="B39:C39"/>
    <mergeCell ref="B33:C33"/>
    <mergeCell ref="B34:C34"/>
    <mergeCell ref="D23:E23"/>
    <mergeCell ref="F24:G24"/>
    <mergeCell ref="B25:C25"/>
    <mergeCell ref="B24:C24"/>
    <mergeCell ref="D24:E24"/>
  </mergeCells>
  <phoneticPr fontId="0" type="noConversion"/>
  <dataValidations count="1">
    <dataValidation type="whole" allowBlank="1" showInputMessage="1" showErrorMessage="1" errorTitle="ATTENZIONE" error="INSERIRE SOLO VALORI NUMERICI INTERI" sqref="G88 G118 G115 G112 G136 G139 G145:G155 G85 G59 G109 G127 G53 G106 G100 G91 G94 G82 G121 G124 G133 G130 G142 G103 G56 G62 G97">
      <formula1>0</formula1>
      <formula2>999999999999</formula2>
    </dataValidation>
  </dataValidations>
  <printOptions horizontalCentered="1"/>
  <pageMargins left="0.4" right="0.39" top="0.38" bottom="0.23" header="0.15748031496062992" footer="0.15748031496062992"/>
  <pageSetup paperSize="9" scale="66" fitToHeight="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AB11"/>
  <sheetViews>
    <sheetView showGridLines="0" zoomScale="85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S6" sqref="S6"/>
    </sheetView>
  </sheetViews>
  <sheetFormatPr defaultColWidth="10.6640625" defaultRowHeight="11.25" x14ac:dyDescent="0.2"/>
  <cols>
    <col min="1" max="1" width="46.83203125" style="46" customWidth="1"/>
    <col min="2" max="2" width="8.1640625" style="48" bestFit="1" customWidth="1"/>
    <col min="3" max="4" width="7.33203125" style="46" customWidth="1"/>
    <col min="5" max="24" width="8" style="46" customWidth="1"/>
    <col min="25" max="26" width="6.5" style="46" customWidth="1"/>
    <col min="27" max="28" width="8.1640625" style="46" customWidth="1"/>
    <col min="29" max="16384" width="10.6640625" style="46"/>
  </cols>
  <sheetData>
    <row r="1" spans="1:28" s="5" customFormat="1" ht="43.5" customHeight="1" x14ac:dyDescent="0.2">
      <c r="A1" s="930" t="str">
        <f>'t1'!A1</f>
        <v>Amministrazioni incluse nell'elenco ISTAT art. 1 c.3 legge 196/2009 (lista S13) - anno 2016</v>
      </c>
      <c r="B1" s="930"/>
      <c r="C1" s="930"/>
      <c r="D1" s="930"/>
      <c r="E1" s="930"/>
      <c r="F1" s="930"/>
      <c r="G1" s="930"/>
      <c r="H1" s="930"/>
      <c r="I1" s="930"/>
      <c r="J1" s="930"/>
      <c r="K1" s="930"/>
      <c r="L1" s="930"/>
      <c r="M1" s="930"/>
      <c r="N1" s="930"/>
      <c r="O1" s="930"/>
      <c r="P1" s="930"/>
      <c r="Q1" s="930"/>
      <c r="R1" s="930"/>
      <c r="S1" s="930"/>
      <c r="T1" s="930"/>
      <c r="U1" s="930"/>
      <c r="V1" s="930"/>
      <c r="W1" s="930"/>
      <c r="X1" s="930"/>
      <c r="Y1" s="930"/>
      <c r="AB1" s="320"/>
    </row>
    <row r="2" spans="1:28" ht="30" customHeight="1" thickBot="1" x14ac:dyDescent="0.25">
      <c r="A2" s="47"/>
      <c r="S2" s="931"/>
      <c r="T2" s="931"/>
      <c r="U2" s="931"/>
      <c r="V2" s="931"/>
      <c r="W2" s="931"/>
      <c r="X2" s="931"/>
      <c r="Y2" s="931"/>
      <c r="Z2" s="931"/>
      <c r="AA2" s="931"/>
      <c r="AB2" s="931"/>
    </row>
    <row r="3" spans="1:28" ht="16.5" customHeight="1" thickBot="1" x14ac:dyDescent="0.25">
      <c r="A3" s="49"/>
      <c r="B3" s="50"/>
      <c r="C3" s="51" t="s">
        <v>256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3"/>
      <c r="Y3" s="52"/>
      <c r="Z3" s="53"/>
      <c r="AA3" s="52"/>
      <c r="AB3" s="53"/>
    </row>
    <row r="4" spans="1:28" ht="16.5" customHeight="1" thickTop="1" x14ac:dyDescent="0.2">
      <c r="A4" s="282" t="s">
        <v>148</v>
      </c>
      <c r="B4" s="54" t="s">
        <v>75</v>
      </c>
      <c r="C4" s="962" t="s">
        <v>182</v>
      </c>
      <c r="D4" s="964"/>
      <c r="E4" s="174" t="s">
        <v>183</v>
      </c>
      <c r="F4" s="173"/>
      <c r="G4" s="962" t="s">
        <v>86</v>
      </c>
      <c r="H4" s="964"/>
      <c r="I4" s="962" t="s">
        <v>87</v>
      </c>
      <c r="J4" s="964"/>
      <c r="K4" s="962" t="s">
        <v>88</v>
      </c>
      <c r="L4" s="964"/>
      <c r="M4" s="962" t="s">
        <v>89</v>
      </c>
      <c r="N4" s="964"/>
      <c r="O4" s="962" t="s">
        <v>90</v>
      </c>
      <c r="P4" s="964"/>
      <c r="Q4" s="962" t="s">
        <v>91</v>
      </c>
      <c r="R4" s="964"/>
      <c r="S4" s="962" t="s">
        <v>92</v>
      </c>
      <c r="T4" s="964"/>
      <c r="U4" s="962" t="s">
        <v>93</v>
      </c>
      <c r="V4" s="964"/>
      <c r="W4" s="962" t="s">
        <v>392</v>
      </c>
      <c r="X4" s="964"/>
      <c r="Y4" s="962" t="s">
        <v>393</v>
      </c>
      <c r="Z4" s="963"/>
      <c r="AA4" s="962" t="s">
        <v>79</v>
      </c>
      <c r="AB4" s="963"/>
    </row>
    <row r="5" spans="1:28" ht="12" thickBot="1" x14ac:dyDescent="0.25">
      <c r="A5" s="55"/>
      <c r="B5" s="56"/>
      <c r="C5" s="57" t="s">
        <v>94</v>
      </c>
      <c r="D5" s="58" t="s">
        <v>95</v>
      </c>
      <c r="E5" s="57" t="s">
        <v>94</v>
      </c>
      <c r="F5" s="58" t="s">
        <v>95</v>
      </c>
      <c r="G5" s="57" t="s">
        <v>94</v>
      </c>
      <c r="H5" s="58" t="s">
        <v>95</v>
      </c>
      <c r="I5" s="57" t="s">
        <v>94</v>
      </c>
      <c r="J5" s="58" t="s">
        <v>95</v>
      </c>
      <c r="K5" s="57" t="s">
        <v>94</v>
      </c>
      <c r="L5" s="58" t="s">
        <v>95</v>
      </c>
      <c r="M5" s="57" t="s">
        <v>94</v>
      </c>
      <c r="N5" s="58" t="s">
        <v>95</v>
      </c>
      <c r="O5" s="57" t="s">
        <v>94</v>
      </c>
      <c r="P5" s="58" t="s">
        <v>95</v>
      </c>
      <c r="Q5" s="57" t="s">
        <v>94</v>
      </c>
      <c r="R5" s="58" t="s">
        <v>95</v>
      </c>
      <c r="S5" s="57" t="s">
        <v>94</v>
      </c>
      <c r="T5" s="58" t="s">
        <v>95</v>
      </c>
      <c r="U5" s="57" t="s">
        <v>94</v>
      </c>
      <c r="V5" s="58" t="s">
        <v>95</v>
      </c>
      <c r="W5" s="57" t="s">
        <v>94</v>
      </c>
      <c r="X5" s="59" t="s">
        <v>95</v>
      </c>
      <c r="Y5" s="57" t="s">
        <v>94</v>
      </c>
      <c r="Z5" s="59" t="s">
        <v>95</v>
      </c>
      <c r="AA5" s="57" t="s">
        <v>94</v>
      </c>
      <c r="AB5" s="59" t="s">
        <v>95</v>
      </c>
    </row>
    <row r="6" spans="1:28" ht="14.45" customHeight="1" thickTop="1" x14ac:dyDescent="0.2">
      <c r="A6" s="24" t="str">
        <f>'t1'!A6</f>
        <v>PERSONALE DIRIGENTE</v>
      </c>
      <c r="B6" s="238" t="str">
        <f>'t1'!B6</f>
        <v>0D00NF</v>
      </c>
      <c r="C6" s="257"/>
      <c r="D6" s="258"/>
      <c r="E6" s="259"/>
      <c r="F6" s="258"/>
      <c r="G6" s="257"/>
      <c r="H6" s="258"/>
      <c r="I6" s="257"/>
      <c r="J6" s="258"/>
      <c r="K6" s="257"/>
      <c r="L6" s="258"/>
      <c r="M6" s="257"/>
      <c r="N6" s="258"/>
      <c r="O6" s="259"/>
      <c r="P6" s="260"/>
      <c r="Q6" s="257"/>
      <c r="R6" s="258"/>
      <c r="S6" s="257"/>
      <c r="T6" s="258">
        <v>1</v>
      </c>
      <c r="U6" s="257"/>
      <c r="V6" s="258"/>
      <c r="W6" s="261"/>
      <c r="X6" s="262"/>
      <c r="Y6" s="261"/>
      <c r="Z6" s="262"/>
      <c r="AA6" s="460">
        <f>SUM(C6,E6,G6,I6,K6,M6,O6,Q6,S6,U6,W6,Y6)</f>
        <v>0</v>
      </c>
      <c r="AB6" s="461">
        <f>SUM(D6,F6,H6,J6,L6,N6,P6,R6,T6,V6,X6,Z6)</f>
        <v>1</v>
      </c>
    </row>
    <row r="7" spans="1:28" ht="14.45" customHeight="1" thickBot="1" x14ac:dyDescent="0.25">
      <c r="A7" s="162" t="str">
        <f>'t1'!A7</f>
        <v>PERSONALE NON DIRIGENTE</v>
      </c>
      <c r="B7" s="231" t="str">
        <f>'t1'!B7</f>
        <v>0000ND</v>
      </c>
      <c r="C7" s="257"/>
      <c r="D7" s="258"/>
      <c r="E7" s="259"/>
      <c r="F7" s="258"/>
      <c r="G7" s="257"/>
      <c r="H7" s="258"/>
      <c r="I7" s="257">
        <v>1</v>
      </c>
      <c r="J7" s="258">
        <v>3</v>
      </c>
      <c r="K7" s="257"/>
      <c r="L7" s="258">
        <v>5</v>
      </c>
      <c r="M7" s="257"/>
      <c r="N7" s="258">
        <v>2</v>
      </c>
      <c r="O7" s="259"/>
      <c r="P7" s="260">
        <v>3</v>
      </c>
      <c r="Q7" s="257"/>
      <c r="R7" s="258">
        <v>4</v>
      </c>
      <c r="S7" s="257"/>
      <c r="T7" s="258">
        <v>1</v>
      </c>
      <c r="U7" s="257"/>
      <c r="V7" s="258"/>
      <c r="W7" s="261"/>
      <c r="X7" s="258"/>
      <c r="Y7" s="261"/>
      <c r="Z7" s="258"/>
      <c r="AA7" s="462">
        <f>SUM(C7,E7,G7,I7,K7,M7,O7,Q7,S7,U7,W7,Y7)</f>
        <v>1</v>
      </c>
      <c r="AB7" s="463">
        <f>SUM(D7,F7,H7,J7,L7,N7,P7,R7,T7,V7,X7,Z7)</f>
        <v>18</v>
      </c>
    </row>
    <row r="8" spans="1:28" ht="16.5" customHeight="1" thickTop="1" thickBot="1" x14ac:dyDescent="0.25">
      <c r="A8" s="60" t="s">
        <v>79</v>
      </c>
      <c r="B8" s="61"/>
      <c r="C8" s="464">
        <f t="shared" ref="C8:AB8" si="0">SUM(C6:C7)</f>
        <v>0</v>
      </c>
      <c r="D8" s="466">
        <f t="shared" si="0"/>
        <v>0</v>
      </c>
      <c r="E8" s="464">
        <f t="shared" si="0"/>
        <v>0</v>
      </c>
      <c r="F8" s="466">
        <f t="shared" si="0"/>
        <v>0</v>
      </c>
      <c r="G8" s="464">
        <f t="shared" si="0"/>
        <v>0</v>
      </c>
      <c r="H8" s="466">
        <f t="shared" si="0"/>
        <v>0</v>
      </c>
      <c r="I8" s="464">
        <f t="shared" si="0"/>
        <v>1</v>
      </c>
      <c r="J8" s="466">
        <f t="shared" si="0"/>
        <v>3</v>
      </c>
      <c r="K8" s="464">
        <f t="shared" si="0"/>
        <v>0</v>
      </c>
      <c r="L8" s="466">
        <f t="shared" si="0"/>
        <v>5</v>
      </c>
      <c r="M8" s="464">
        <f t="shared" si="0"/>
        <v>0</v>
      </c>
      <c r="N8" s="466">
        <f t="shared" si="0"/>
        <v>2</v>
      </c>
      <c r="O8" s="464">
        <f t="shared" si="0"/>
        <v>0</v>
      </c>
      <c r="P8" s="466">
        <f t="shared" si="0"/>
        <v>3</v>
      </c>
      <c r="Q8" s="464">
        <f t="shared" si="0"/>
        <v>0</v>
      </c>
      <c r="R8" s="466">
        <f t="shared" si="0"/>
        <v>4</v>
      </c>
      <c r="S8" s="464">
        <f t="shared" si="0"/>
        <v>0</v>
      </c>
      <c r="T8" s="466">
        <f t="shared" si="0"/>
        <v>2</v>
      </c>
      <c r="U8" s="464">
        <f t="shared" si="0"/>
        <v>0</v>
      </c>
      <c r="V8" s="466">
        <f t="shared" si="0"/>
        <v>0</v>
      </c>
      <c r="W8" s="464">
        <f t="shared" si="0"/>
        <v>0</v>
      </c>
      <c r="X8" s="466">
        <f t="shared" si="0"/>
        <v>0</v>
      </c>
      <c r="Y8" s="464">
        <f t="shared" si="0"/>
        <v>0</v>
      </c>
      <c r="Z8" s="466">
        <f t="shared" si="0"/>
        <v>0</v>
      </c>
      <c r="AA8" s="464">
        <f t="shared" si="0"/>
        <v>1</v>
      </c>
      <c r="AB8" s="465">
        <f t="shared" si="0"/>
        <v>19</v>
      </c>
    </row>
    <row r="9" spans="1:28" ht="8.25" customHeight="1" x14ac:dyDescent="0.2">
      <c r="A9" s="165"/>
      <c r="B9" s="166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</row>
    <row r="10" spans="1:28" x14ac:dyDescent="0.2">
      <c r="A10" s="25"/>
      <c r="B10" s="7"/>
      <c r="C10" s="5"/>
      <c r="D10" s="5"/>
      <c r="E10" s="5"/>
      <c r="F10" s="5"/>
      <c r="G10" s="5"/>
      <c r="H10" s="5"/>
      <c r="I10" s="5"/>
      <c r="J10" s="5"/>
      <c r="K10" s="5"/>
      <c r="L10" s="5"/>
      <c r="M10" s="83"/>
    </row>
    <row r="11" spans="1:28" s="5" customFormat="1" x14ac:dyDescent="0.2">
      <c r="A11" s="25"/>
      <c r="B11" s="7"/>
    </row>
  </sheetData>
  <sheetProtection password="EA98" sheet="1" formatColumns="0" selectLockedCells="1"/>
  <mergeCells count="14">
    <mergeCell ref="K4:L4"/>
    <mergeCell ref="O4:P4"/>
    <mergeCell ref="Q4:R4"/>
    <mergeCell ref="S4:T4"/>
    <mergeCell ref="AA4:AB4"/>
    <mergeCell ref="U4:V4"/>
    <mergeCell ref="Y4:Z4"/>
    <mergeCell ref="W4:X4"/>
    <mergeCell ref="A1:Y1"/>
    <mergeCell ref="S2:AB2"/>
    <mergeCell ref="M4:N4"/>
    <mergeCell ref="C4:D4"/>
    <mergeCell ref="G4:H4"/>
    <mergeCell ref="I4:J4"/>
  </mergeCells>
  <phoneticPr fontId="29" type="noConversion"/>
  <printOptions horizontalCentered="1" verticalCentered="1"/>
  <pageMargins left="0" right="0" top="0.19685039370078741" bottom="0.15748031496062992" header="0.23622047244094491" footer="0.19685039370078741"/>
  <pageSetup paperSize="9" scale="7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T10"/>
  <sheetViews>
    <sheetView showGridLines="0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M6" sqref="M6"/>
    </sheetView>
  </sheetViews>
  <sheetFormatPr defaultColWidth="10.6640625" defaultRowHeight="12.75" x14ac:dyDescent="0.2"/>
  <cols>
    <col min="1" max="1" width="38.33203125" style="35" customWidth="1"/>
    <col min="2" max="2" width="10.83203125" style="35" customWidth="1"/>
    <col min="3" max="16" width="13.6640625" style="35" customWidth="1"/>
    <col min="17" max="16384" width="10.6640625" style="35"/>
  </cols>
  <sheetData>
    <row r="1" spans="1:20" s="5" customFormat="1" ht="43.5" customHeight="1" x14ac:dyDescent="0.2">
      <c r="A1" s="930" t="str">
        <f>'t1'!A1</f>
        <v>Amministrazioni incluse nell'elenco ISTAT art. 1 c.3 legge 196/2009 (lista S13) - anno 2016</v>
      </c>
      <c r="B1" s="930"/>
      <c r="C1" s="930"/>
      <c r="D1" s="930"/>
      <c r="E1" s="930"/>
      <c r="F1" s="930"/>
      <c r="G1" s="930"/>
      <c r="H1" s="930"/>
      <c r="I1" s="930"/>
      <c r="J1" s="930"/>
      <c r="K1" s="930"/>
      <c r="L1" s="930"/>
      <c r="M1" s="930"/>
      <c r="N1" s="930"/>
      <c r="O1" s="3"/>
      <c r="P1" s="320"/>
      <c r="Q1"/>
    </row>
    <row r="2" spans="1:20" s="5" customFormat="1" ht="5.25" customHeight="1" x14ac:dyDescent="0.2">
      <c r="A2" s="355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"/>
      <c r="P2" s="320"/>
      <c r="Q2"/>
    </row>
    <row r="3" spans="1:20" ht="30" customHeight="1" thickBot="1" x14ac:dyDescent="0.25">
      <c r="M3" s="931"/>
      <c r="N3" s="931"/>
      <c r="O3" s="931"/>
      <c r="P3" s="931"/>
    </row>
    <row r="4" spans="1:20" ht="24.95" customHeight="1" x14ac:dyDescent="0.2">
      <c r="A4" s="281" t="s">
        <v>148</v>
      </c>
      <c r="B4" s="263" t="s">
        <v>75</v>
      </c>
      <c r="C4" s="36" t="s">
        <v>83</v>
      </c>
      <c r="D4" s="37"/>
      <c r="E4" s="36" t="s">
        <v>84</v>
      </c>
      <c r="F4" s="37"/>
      <c r="G4" s="965" t="s">
        <v>60</v>
      </c>
      <c r="H4" s="966"/>
      <c r="I4" s="965" t="s">
        <v>85</v>
      </c>
      <c r="J4" s="966"/>
      <c r="K4" s="965" t="s">
        <v>61</v>
      </c>
      <c r="L4" s="966"/>
      <c r="M4" s="965" t="s">
        <v>62</v>
      </c>
      <c r="N4" s="966"/>
      <c r="O4" s="537" t="s">
        <v>79</v>
      </c>
      <c r="P4" s="538"/>
    </row>
    <row r="5" spans="1:20" ht="14.25" customHeight="1" thickBot="1" x14ac:dyDescent="0.25">
      <c r="A5" s="38"/>
      <c r="B5" s="39"/>
      <c r="C5" s="40" t="s">
        <v>77</v>
      </c>
      <c r="D5" s="41" t="s">
        <v>78</v>
      </c>
      <c r="E5" s="40" t="s">
        <v>77</v>
      </c>
      <c r="F5" s="41" t="s">
        <v>78</v>
      </c>
      <c r="G5" s="40" t="s">
        <v>77</v>
      </c>
      <c r="H5" s="42" t="s">
        <v>78</v>
      </c>
      <c r="I5" s="40" t="s">
        <v>77</v>
      </c>
      <c r="J5" s="42" t="s">
        <v>78</v>
      </c>
      <c r="K5" s="40" t="s">
        <v>77</v>
      </c>
      <c r="L5" s="43" t="s">
        <v>78</v>
      </c>
      <c r="M5" s="40" t="s">
        <v>77</v>
      </c>
      <c r="N5" s="43" t="s">
        <v>78</v>
      </c>
      <c r="O5" s="540" t="s">
        <v>77</v>
      </c>
      <c r="P5" s="541" t="s">
        <v>78</v>
      </c>
    </row>
    <row r="6" spans="1:20" ht="14.1" customHeight="1" thickTop="1" x14ac:dyDescent="0.2">
      <c r="A6" s="24" t="str">
        <f>'t1'!A6</f>
        <v>PERSONALE DIRIGENTE</v>
      </c>
      <c r="B6" s="238" t="str">
        <f>'t1'!B6</f>
        <v>0D00NF</v>
      </c>
      <c r="C6" s="337"/>
      <c r="D6" s="338"/>
      <c r="E6" s="337"/>
      <c r="F6" s="338"/>
      <c r="G6" s="337"/>
      <c r="H6" s="339"/>
      <c r="I6" s="533"/>
      <c r="J6" s="339"/>
      <c r="K6" s="533"/>
      <c r="L6" s="339">
        <v>1</v>
      </c>
      <c r="M6" s="340"/>
      <c r="N6" s="341"/>
      <c r="O6" s="539">
        <f>SUM(C6,E6,G6,I6,K6,M6)</f>
        <v>0</v>
      </c>
      <c r="P6" s="542">
        <f>SUM(D6,F6,H6,J6,L6,N6)</f>
        <v>1</v>
      </c>
    </row>
    <row r="7" spans="1:20" ht="14.1" customHeight="1" thickBot="1" x14ac:dyDescent="0.25">
      <c r="A7" s="162" t="str">
        <f>'t1'!A7</f>
        <v>PERSONALE NON DIRIGENTE</v>
      </c>
      <c r="B7" s="231" t="str">
        <f>'t1'!B7</f>
        <v>0000ND</v>
      </c>
      <c r="C7" s="342"/>
      <c r="D7" s="343"/>
      <c r="E7" s="342"/>
      <c r="F7" s="343">
        <v>2</v>
      </c>
      <c r="G7" s="342"/>
      <c r="H7" s="344">
        <v>2</v>
      </c>
      <c r="I7" s="534">
        <v>1</v>
      </c>
      <c r="J7" s="344">
        <v>9</v>
      </c>
      <c r="K7" s="534"/>
      <c r="L7" s="344">
        <v>5</v>
      </c>
      <c r="M7" s="345"/>
      <c r="N7" s="346"/>
      <c r="O7" s="467">
        <f>SUM(C7,E7,G7,I7,K7,M7)</f>
        <v>1</v>
      </c>
      <c r="P7" s="468">
        <f>SUM(D7,F7,H7,J7,L7,N7)</f>
        <v>18</v>
      </c>
    </row>
    <row r="8" spans="1:20" ht="12" customHeight="1" thickTop="1" thickBot="1" x14ac:dyDescent="0.25">
      <c r="A8" s="44" t="s">
        <v>79</v>
      </c>
      <c r="B8" s="45"/>
      <c r="C8" s="469">
        <f t="shared" ref="C8:P8" si="0">SUM(C6:C7)</f>
        <v>0</v>
      </c>
      <c r="D8" s="470">
        <f t="shared" si="0"/>
        <v>0</v>
      </c>
      <c r="E8" s="469">
        <f t="shared" si="0"/>
        <v>0</v>
      </c>
      <c r="F8" s="470">
        <f t="shared" si="0"/>
        <v>2</v>
      </c>
      <c r="G8" s="469">
        <f t="shared" si="0"/>
        <v>0</v>
      </c>
      <c r="H8" s="470">
        <f t="shared" si="0"/>
        <v>2</v>
      </c>
      <c r="I8" s="535">
        <f t="shared" si="0"/>
        <v>1</v>
      </c>
      <c r="J8" s="470">
        <f t="shared" si="0"/>
        <v>9</v>
      </c>
      <c r="K8" s="535">
        <f t="shared" si="0"/>
        <v>0</v>
      </c>
      <c r="L8" s="470">
        <f t="shared" si="0"/>
        <v>6</v>
      </c>
      <c r="M8" s="536">
        <f t="shared" si="0"/>
        <v>0</v>
      </c>
      <c r="N8" s="470">
        <f t="shared" si="0"/>
        <v>0</v>
      </c>
      <c r="O8" s="469">
        <f t="shared" si="0"/>
        <v>1</v>
      </c>
      <c r="P8" s="470">
        <f t="shared" si="0"/>
        <v>19</v>
      </c>
    </row>
    <row r="9" spans="1:20" ht="18" customHeight="1" x14ac:dyDescent="0.2">
      <c r="A9" s="25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83"/>
      <c r="P9" s="46"/>
      <c r="Q9" s="46"/>
      <c r="R9" s="46"/>
      <c r="S9" s="46"/>
      <c r="T9" s="46"/>
    </row>
    <row r="10" spans="1:20" s="5" customFormat="1" ht="11.25" x14ac:dyDescent="0.2">
      <c r="A10" s="25"/>
      <c r="B10" s="7"/>
    </row>
  </sheetData>
  <sheetProtection password="EA98" sheet="1" formatColumns="0" selectLockedCells="1"/>
  <mergeCells count="6">
    <mergeCell ref="M3:P3"/>
    <mergeCell ref="A1:N1"/>
    <mergeCell ref="G4:H4"/>
    <mergeCell ref="I4:J4"/>
    <mergeCell ref="M4:N4"/>
    <mergeCell ref="K4:L4"/>
  </mergeCells>
  <phoneticPr fontId="29" type="noConversion"/>
  <printOptions horizontalCentered="1" verticalCentered="1"/>
  <pageMargins left="0" right="0" top="0.19685039370078741" bottom="0.15748031496062992" header="0.19685039370078741" footer="0.15748031496062992"/>
  <pageSetup paperSize="9" scale="7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A1:AY10"/>
  <sheetViews>
    <sheetView showGridLines="0" workbookViewId="0">
      <pane xSplit="2" ySplit="5" topLeftCell="S6" activePane="bottomRight" state="frozen"/>
      <selection activeCell="A2" sqref="A2"/>
      <selection pane="topRight" activeCell="A2" sqref="A2"/>
      <selection pane="bottomLeft" activeCell="A2" sqref="A2"/>
      <selection pane="bottomRight" activeCell="C6" sqref="C6"/>
    </sheetView>
  </sheetViews>
  <sheetFormatPr defaultRowHeight="17.25" customHeight="1" x14ac:dyDescent="0.2"/>
  <cols>
    <col min="1" max="1" width="37.1640625" style="5" customWidth="1"/>
    <col min="2" max="2" width="8.6640625" style="7" bestFit="1" customWidth="1"/>
    <col min="3" max="26" width="7.83203125" style="5" customWidth="1"/>
    <col min="27" max="48" width="8.5" style="5" customWidth="1"/>
    <col min="49" max="49" width="15.1640625" style="704" bestFit="1" customWidth="1"/>
    <col min="50" max="51" width="8.6640625" style="5" customWidth="1"/>
    <col min="52" max="16384" width="9.33203125" style="5"/>
  </cols>
  <sheetData>
    <row r="1" spans="1:51" ht="43.5" customHeight="1" x14ac:dyDescent="0.2">
      <c r="A1" s="967" t="s">
        <v>310</v>
      </c>
      <c r="B1" s="2"/>
      <c r="C1" s="930" t="str">
        <f>'t1'!A1</f>
        <v>Amministrazioni incluse nell'elenco ISTAT art. 1 c.3 legge 196/2009 (lista S13) - anno 2016</v>
      </c>
      <c r="D1" s="930"/>
      <c r="E1" s="930"/>
      <c r="F1" s="930"/>
      <c r="G1" s="930"/>
      <c r="H1" s="930"/>
      <c r="I1" s="930"/>
      <c r="J1" s="930"/>
      <c r="K1" s="930"/>
      <c r="L1" s="930"/>
      <c r="M1" s="930"/>
      <c r="N1" s="930"/>
      <c r="O1" s="930"/>
      <c r="P1" s="930"/>
      <c r="Q1" s="930"/>
      <c r="R1" s="930"/>
      <c r="S1" s="930"/>
      <c r="T1" s="930"/>
      <c r="U1" s="930"/>
      <c r="V1" s="930"/>
      <c r="W1" s="930"/>
      <c r="Z1" s="320"/>
      <c r="AA1" s="930" t="str">
        <f>C1</f>
        <v>Amministrazioni incluse nell'elenco ISTAT art. 1 c.3 legge 196/2009 (lista S13) - anno 2016</v>
      </c>
      <c r="AB1" s="930"/>
      <c r="AC1" s="930"/>
      <c r="AD1" s="930"/>
      <c r="AE1" s="930"/>
      <c r="AF1" s="930"/>
      <c r="AG1" s="930"/>
      <c r="AH1" s="930"/>
      <c r="AI1" s="930"/>
      <c r="AJ1" s="930"/>
      <c r="AK1" s="930"/>
      <c r="AL1" s="930"/>
      <c r="AM1" s="930"/>
      <c r="AN1" s="930"/>
      <c r="AO1" s="930"/>
      <c r="AP1" s="930"/>
      <c r="AQ1" s="930"/>
      <c r="AR1" s="930"/>
      <c r="AS1" s="930"/>
      <c r="AV1" s="320"/>
      <c r="AY1" s="705"/>
    </row>
    <row r="2" spans="1:51" ht="30" customHeight="1" thickBot="1" x14ac:dyDescent="0.25">
      <c r="A2" s="968"/>
      <c r="S2" s="931"/>
      <c r="T2" s="931"/>
      <c r="U2" s="931"/>
      <c r="V2" s="931"/>
      <c r="W2" s="931"/>
      <c r="X2" s="931"/>
      <c r="Y2" s="931"/>
      <c r="Z2" s="931"/>
      <c r="AO2" s="931"/>
      <c r="AP2" s="931"/>
      <c r="AQ2" s="931"/>
      <c r="AR2" s="931"/>
      <c r="AS2" s="931"/>
      <c r="AT2" s="931"/>
      <c r="AU2" s="931"/>
      <c r="AV2" s="931"/>
    </row>
    <row r="3" spans="1:51" ht="12" thickBot="1" x14ac:dyDescent="0.25">
      <c r="A3" s="133"/>
      <c r="B3" s="264" t="s">
        <v>254</v>
      </c>
      <c r="C3" s="134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274"/>
      <c r="Y3" s="274"/>
      <c r="Z3" s="136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5"/>
      <c r="AX3" s="706"/>
      <c r="AY3" s="707"/>
    </row>
    <row r="4" spans="1:51" ht="34.5" thickTop="1" x14ac:dyDescent="0.2">
      <c r="A4" s="26" t="s">
        <v>148</v>
      </c>
      <c r="B4" s="265" t="s">
        <v>116</v>
      </c>
      <c r="C4" s="137" t="s">
        <v>291</v>
      </c>
      <c r="D4" s="138"/>
      <c r="E4" s="139" t="s">
        <v>376</v>
      </c>
      <c r="F4" s="138"/>
      <c r="G4" s="969" t="s">
        <v>130</v>
      </c>
      <c r="H4" s="970"/>
      <c r="I4" s="139" t="s">
        <v>131</v>
      </c>
      <c r="J4" s="139"/>
      <c r="K4" s="139" t="s">
        <v>128</v>
      </c>
      <c r="L4" s="139"/>
      <c r="M4" s="139" t="s">
        <v>122</v>
      </c>
      <c r="N4" s="140"/>
      <c r="O4" s="139" t="s">
        <v>292</v>
      </c>
      <c r="P4" s="139"/>
      <c r="Q4" s="139" t="s">
        <v>126</v>
      </c>
      <c r="R4" s="138"/>
      <c r="S4" s="266" t="s">
        <v>121</v>
      </c>
      <c r="T4" s="139"/>
      <c r="U4" s="139" t="s">
        <v>119</v>
      </c>
      <c r="V4" s="142"/>
      <c r="W4" s="139" t="s">
        <v>125</v>
      </c>
      <c r="X4" s="141"/>
      <c r="Y4" s="139" t="s">
        <v>127</v>
      </c>
      <c r="Z4" s="141"/>
      <c r="AA4" s="139" t="s">
        <v>118</v>
      </c>
      <c r="AB4" s="141"/>
      <c r="AC4" s="139" t="s">
        <v>129</v>
      </c>
      <c r="AD4" s="142"/>
      <c r="AE4" s="139" t="s">
        <v>133</v>
      </c>
      <c r="AF4" s="139"/>
      <c r="AG4" s="139" t="s">
        <v>132</v>
      </c>
      <c r="AH4" s="143"/>
      <c r="AI4" s="139" t="s">
        <v>123</v>
      </c>
      <c r="AJ4" s="142"/>
      <c r="AK4" s="139" t="s">
        <v>124</v>
      </c>
      <c r="AL4" s="139"/>
      <c r="AM4" s="139" t="s">
        <v>117</v>
      </c>
      <c r="AN4" s="142"/>
      <c r="AO4" s="139" t="s">
        <v>120</v>
      </c>
      <c r="AP4" s="141"/>
      <c r="AQ4" s="139" t="s">
        <v>293</v>
      </c>
      <c r="AR4" s="141"/>
      <c r="AS4" s="142" t="s">
        <v>294</v>
      </c>
      <c r="AT4" s="137"/>
      <c r="AU4" s="142" t="s">
        <v>79</v>
      </c>
      <c r="AV4" s="143"/>
      <c r="AX4" s="708" t="s">
        <v>450</v>
      </c>
      <c r="AY4" s="709"/>
    </row>
    <row r="5" spans="1:51" s="273" customFormat="1" ht="9" thickBot="1" x14ac:dyDescent="0.2">
      <c r="A5" s="267"/>
      <c r="B5" s="268"/>
      <c r="C5" s="269" t="s">
        <v>77</v>
      </c>
      <c r="D5" s="270" t="s">
        <v>78</v>
      </c>
      <c r="E5" s="269" t="s">
        <v>77</v>
      </c>
      <c r="F5" s="270" t="s">
        <v>78</v>
      </c>
      <c r="G5" s="269" t="s">
        <v>77</v>
      </c>
      <c r="H5" s="270" t="s">
        <v>78</v>
      </c>
      <c r="I5" s="269" t="s">
        <v>77</v>
      </c>
      <c r="J5" s="270" t="s">
        <v>78</v>
      </c>
      <c r="K5" s="269" t="s">
        <v>77</v>
      </c>
      <c r="L5" s="270" t="s">
        <v>78</v>
      </c>
      <c r="M5" s="269" t="s">
        <v>77</v>
      </c>
      <c r="N5" s="271" t="s">
        <v>78</v>
      </c>
      <c r="O5" s="269" t="s">
        <v>77</v>
      </c>
      <c r="P5" s="271" t="s">
        <v>78</v>
      </c>
      <c r="Q5" s="269" t="s">
        <v>77</v>
      </c>
      <c r="R5" s="271" t="s">
        <v>78</v>
      </c>
      <c r="S5" s="269" t="s">
        <v>77</v>
      </c>
      <c r="T5" s="271" t="s">
        <v>78</v>
      </c>
      <c r="U5" s="269" t="s">
        <v>77</v>
      </c>
      <c r="V5" s="271" t="s">
        <v>78</v>
      </c>
      <c r="W5" s="269" t="s">
        <v>77</v>
      </c>
      <c r="X5" s="270" t="s">
        <v>78</v>
      </c>
      <c r="Y5" s="269" t="s">
        <v>77</v>
      </c>
      <c r="Z5" s="270" t="s">
        <v>78</v>
      </c>
      <c r="AA5" s="269" t="s">
        <v>77</v>
      </c>
      <c r="AB5" s="270" t="s">
        <v>78</v>
      </c>
      <c r="AC5" s="269" t="s">
        <v>77</v>
      </c>
      <c r="AD5" s="271" t="s">
        <v>78</v>
      </c>
      <c r="AE5" s="269" t="s">
        <v>77</v>
      </c>
      <c r="AF5" s="271" t="s">
        <v>78</v>
      </c>
      <c r="AG5" s="269" t="s">
        <v>77</v>
      </c>
      <c r="AH5" s="271" t="s">
        <v>78</v>
      </c>
      <c r="AI5" s="269" t="s">
        <v>77</v>
      </c>
      <c r="AJ5" s="271" t="s">
        <v>78</v>
      </c>
      <c r="AK5" s="269" t="s">
        <v>77</v>
      </c>
      <c r="AL5" s="271" t="s">
        <v>78</v>
      </c>
      <c r="AM5" s="269" t="s">
        <v>77</v>
      </c>
      <c r="AN5" s="271" t="s">
        <v>78</v>
      </c>
      <c r="AO5" s="269" t="s">
        <v>77</v>
      </c>
      <c r="AP5" s="270" t="s">
        <v>78</v>
      </c>
      <c r="AQ5" s="269" t="s">
        <v>77</v>
      </c>
      <c r="AR5" s="270" t="s">
        <v>78</v>
      </c>
      <c r="AS5" s="272" t="s">
        <v>77</v>
      </c>
      <c r="AT5" s="270" t="s">
        <v>78</v>
      </c>
      <c r="AU5" s="272" t="s">
        <v>77</v>
      </c>
      <c r="AV5" s="271" t="s">
        <v>78</v>
      </c>
      <c r="AW5" s="710"/>
      <c r="AX5" s="711" t="s">
        <v>77</v>
      </c>
      <c r="AY5" s="712" t="s">
        <v>78</v>
      </c>
    </row>
    <row r="6" spans="1:51" ht="12.75" customHeight="1" thickTop="1" x14ac:dyDescent="0.2">
      <c r="A6" s="24" t="str">
        <f>'t1'!A6</f>
        <v>PERSONALE DIRIGENTE</v>
      </c>
      <c r="B6" s="238" t="str">
        <f>'t1'!B6</f>
        <v>0D00NF</v>
      </c>
      <c r="C6" s="690"/>
      <c r="D6" s="691"/>
      <c r="E6" s="690"/>
      <c r="F6" s="691"/>
      <c r="G6" s="690"/>
      <c r="H6" s="691"/>
      <c r="I6" s="690"/>
      <c r="J6" s="691"/>
      <c r="K6" s="690"/>
      <c r="L6" s="691"/>
      <c r="M6" s="690"/>
      <c r="N6" s="691"/>
      <c r="O6" s="690"/>
      <c r="P6" s="691"/>
      <c r="Q6" s="690"/>
      <c r="R6" s="691"/>
      <c r="S6" s="690"/>
      <c r="T6" s="691"/>
      <c r="U6" s="690"/>
      <c r="V6" s="691"/>
      <c r="W6" s="690"/>
      <c r="X6" s="691"/>
      <c r="Y6" s="690"/>
      <c r="Z6" s="691"/>
      <c r="AA6" s="690"/>
      <c r="AB6" s="691"/>
      <c r="AC6" s="690"/>
      <c r="AD6" s="691"/>
      <c r="AE6" s="690"/>
      <c r="AF6" s="691"/>
      <c r="AG6" s="690"/>
      <c r="AH6" s="691"/>
      <c r="AI6" s="690"/>
      <c r="AJ6" s="691"/>
      <c r="AK6" s="690"/>
      <c r="AL6" s="691"/>
      <c r="AM6" s="690"/>
      <c r="AN6" s="691"/>
      <c r="AO6" s="690"/>
      <c r="AP6" s="691"/>
      <c r="AQ6" s="690"/>
      <c r="AR6" s="691"/>
      <c r="AS6" s="690"/>
      <c r="AT6" s="691"/>
      <c r="AU6" s="471">
        <f>SUM(S6,U6,W6,Y6,C6,E6,G6,I6,K6,M6,O6,Q6,AA6,AC6,AE6,AG6,AI6,AK6,AM6,AO6,AQ6,AS6)</f>
        <v>0</v>
      </c>
      <c r="AV6" s="472">
        <f>SUM(T6,V6,X6,Z6,D6,F6,H6,J6,L6,N6,P6,R6,AB6,AD6,AF6,AH6,AJ6,AL6,AN6,AP6,AR6,AT6)</f>
        <v>0</v>
      </c>
      <c r="AW6" s="713" t="str">
        <f>IF((AU6+AV6)=(AX6+AY6),"OK","Controllare totale")</f>
        <v>Controllare totale</v>
      </c>
      <c r="AX6" s="714">
        <f>'t1'!L6-'t3'!C6-'t3'!E6-'t3'!G6-'t3'!I6-'t3'!K6+'t3'!M6+'t3'!O6+'t3'!Q6</f>
        <v>0</v>
      </c>
      <c r="AY6" s="715">
        <f>'t1'!M6-'t3'!D6-'t3'!F6-'t3'!H6-'t3'!J6-'t3'!L6+'t3'!N6+'t3'!P6+'t3'!R6</f>
        <v>1</v>
      </c>
    </row>
    <row r="7" spans="1:51" ht="12.75" customHeight="1" thickBot="1" x14ac:dyDescent="0.25">
      <c r="A7" s="23" t="str">
        <f>'t1'!A7</f>
        <v>PERSONALE NON DIRIGENTE</v>
      </c>
      <c r="B7" s="161" t="str">
        <f>'t1'!B7</f>
        <v>0000ND</v>
      </c>
      <c r="C7" s="692"/>
      <c r="D7" s="256"/>
      <c r="E7" s="692"/>
      <c r="F7" s="256"/>
      <c r="G7" s="692"/>
      <c r="H7" s="256"/>
      <c r="I7" s="692"/>
      <c r="J7" s="256"/>
      <c r="K7" s="692"/>
      <c r="L7" s="256"/>
      <c r="M7" s="692"/>
      <c r="N7" s="256"/>
      <c r="O7" s="692"/>
      <c r="P7" s="256"/>
      <c r="Q7" s="692"/>
      <c r="R7" s="256"/>
      <c r="S7" s="692"/>
      <c r="T7" s="256"/>
      <c r="U7" s="692"/>
      <c r="V7" s="256"/>
      <c r="W7" s="692"/>
      <c r="X7" s="256"/>
      <c r="Y7" s="692"/>
      <c r="Z7" s="256"/>
      <c r="AA7" s="692"/>
      <c r="AB7" s="256"/>
      <c r="AC7" s="692"/>
      <c r="AD7" s="256"/>
      <c r="AE7" s="692"/>
      <c r="AF7" s="256"/>
      <c r="AG7" s="692"/>
      <c r="AH7" s="256"/>
      <c r="AI7" s="692"/>
      <c r="AJ7" s="256"/>
      <c r="AK7" s="692"/>
      <c r="AL7" s="256"/>
      <c r="AM7" s="692"/>
      <c r="AN7" s="256"/>
      <c r="AO7" s="692"/>
      <c r="AP7" s="256"/>
      <c r="AQ7" s="692"/>
      <c r="AR7" s="256"/>
      <c r="AS7" s="692"/>
      <c r="AT7" s="256"/>
      <c r="AU7" s="473">
        <f>SUM(C7,E7,G7,I7,K7,M7,O7,Q7,S7,U7,W7,Y7,AA7,AC7,AE7,AG7,AI7,AK7,AM7,AO7,AQ7,AS7)</f>
        <v>0</v>
      </c>
      <c r="AV7" s="474">
        <f>SUM(T7,V7,X7,Z7,D7,F7,H7,J7,L7,N7,P7,R7,AB7,AD7,AF7,AH7,AJ7,AL7,AN7,AP7,AR7,AT7)</f>
        <v>0</v>
      </c>
      <c r="AW7" s="713" t="str">
        <f>IF((AU7+AV7)=(AX7+AY7),"OK","Controllare totale")</f>
        <v>Controllare totale</v>
      </c>
      <c r="AX7" s="716">
        <f>'t1'!L7-'t3'!C7-'t3'!E7-'t3'!G7-'t3'!I7-'t3'!K7+'t3'!M7+'t3'!O7+'t3'!Q7</f>
        <v>1</v>
      </c>
      <c r="AY7" s="717">
        <f>'t1'!M7-'t3'!D7-'t3'!F7-'t3'!H7-'t3'!J7-'t3'!L7+'t3'!N7+'t3'!P7+'t3'!R7</f>
        <v>18</v>
      </c>
    </row>
    <row r="8" spans="1:51" ht="17.25" customHeight="1" thickTop="1" thickBot="1" x14ac:dyDescent="0.25">
      <c r="A8" s="17" t="s">
        <v>79</v>
      </c>
      <c r="B8" s="163"/>
      <c r="C8" s="475">
        <f t="shared" ref="C8:AV8" si="0">SUM(C6:C7)</f>
        <v>0</v>
      </c>
      <c r="D8" s="477">
        <f t="shared" si="0"/>
        <v>0</v>
      </c>
      <c r="E8" s="475">
        <f t="shared" si="0"/>
        <v>0</v>
      </c>
      <c r="F8" s="477">
        <f t="shared" si="0"/>
        <v>0</v>
      </c>
      <c r="G8" s="475">
        <f t="shared" si="0"/>
        <v>0</v>
      </c>
      <c r="H8" s="477">
        <f t="shared" si="0"/>
        <v>0</v>
      </c>
      <c r="I8" s="475">
        <f t="shared" si="0"/>
        <v>0</v>
      </c>
      <c r="J8" s="477">
        <f t="shared" si="0"/>
        <v>0</v>
      </c>
      <c r="K8" s="475">
        <f t="shared" si="0"/>
        <v>0</v>
      </c>
      <c r="L8" s="477">
        <f t="shared" si="0"/>
        <v>0</v>
      </c>
      <c r="M8" s="475">
        <f t="shared" si="0"/>
        <v>0</v>
      </c>
      <c r="N8" s="477">
        <f t="shared" si="0"/>
        <v>0</v>
      </c>
      <c r="O8" s="475">
        <f t="shared" si="0"/>
        <v>0</v>
      </c>
      <c r="P8" s="477">
        <f t="shared" si="0"/>
        <v>0</v>
      </c>
      <c r="Q8" s="475">
        <f t="shared" si="0"/>
        <v>0</v>
      </c>
      <c r="R8" s="477">
        <f t="shared" si="0"/>
        <v>0</v>
      </c>
      <c r="S8" s="475">
        <f t="shared" si="0"/>
        <v>0</v>
      </c>
      <c r="T8" s="477">
        <f t="shared" si="0"/>
        <v>0</v>
      </c>
      <c r="U8" s="475">
        <f t="shared" si="0"/>
        <v>0</v>
      </c>
      <c r="V8" s="477">
        <f t="shared" si="0"/>
        <v>0</v>
      </c>
      <c r="W8" s="475">
        <f t="shared" si="0"/>
        <v>0</v>
      </c>
      <c r="X8" s="477">
        <f t="shared" si="0"/>
        <v>0</v>
      </c>
      <c r="Y8" s="475">
        <f t="shared" si="0"/>
        <v>0</v>
      </c>
      <c r="Z8" s="477">
        <f t="shared" si="0"/>
        <v>0</v>
      </c>
      <c r="AA8" s="475">
        <f t="shared" si="0"/>
        <v>0</v>
      </c>
      <c r="AB8" s="477">
        <f t="shared" si="0"/>
        <v>0</v>
      </c>
      <c r="AC8" s="475">
        <f t="shared" si="0"/>
        <v>0</v>
      </c>
      <c r="AD8" s="477">
        <f t="shared" si="0"/>
        <v>0</v>
      </c>
      <c r="AE8" s="475">
        <f t="shared" si="0"/>
        <v>0</v>
      </c>
      <c r="AF8" s="477">
        <f t="shared" si="0"/>
        <v>0</v>
      </c>
      <c r="AG8" s="475">
        <f t="shared" si="0"/>
        <v>0</v>
      </c>
      <c r="AH8" s="477">
        <f t="shared" si="0"/>
        <v>0</v>
      </c>
      <c r="AI8" s="475">
        <f t="shared" si="0"/>
        <v>0</v>
      </c>
      <c r="AJ8" s="477">
        <f t="shared" si="0"/>
        <v>0</v>
      </c>
      <c r="AK8" s="475">
        <f t="shared" si="0"/>
        <v>0</v>
      </c>
      <c r="AL8" s="477">
        <f t="shared" si="0"/>
        <v>0</v>
      </c>
      <c r="AM8" s="475">
        <f t="shared" si="0"/>
        <v>0</v>
      </c>
      <c r="AN8" s="477">
        <f t="shared" si="0"/>
        <v>0</v>
      </c>
      <c r="AO8" s="475">
        <f t="shared" si="0"/>
        <v>0</v>
      </c>
      <c r="AP8" s="477">
        <f t="shared" si="0"/>
        <v>0</v>
      </c>
      <c r="AQ8" s="475">
        <f t="shared" si="0"/>
        <v>0</v>
      </c>
      <c r="AR8" s="477">
        <f t="shared" si="0"/>
        <v>0</v>
      </c>
      <c r="AS8" s="475">
        <f t="shared" si="0"/>
        <v>0</v>
      </c>
      <c r="AT8" s="477">
        <f t="shared" si="0"/>
        <v>0</v>
      </c>
      <c r="AU8" s="475">
        <f t="shared" si="0"/>
        <v>0</v>
      </c>
      <c r="AV8" s="476">
        <f t="shared" si="0"/>
        <v>0</v>
      </c>
      <c r="AW8" s="713" t="str">
        <f>IF((AU49+AV49)=(AX8+AY8),"OK","Controllare totale")</f>
        <v>Controllare totale</v>
      </c>
      <c r="AX8" s="718">
        <f>SUM(AX6:AX7)</f>
        <v>1</v>
      </c>
      <c r="AY8" s="719">
        <f>SUM(AY6:AY7)</f>
        <v>19</v>
      </c>
    </row>
    <row r="9" spans="1:51" ht="17.25" customHeight="1" x14ac:dyDescent="0.2">
      <c r="C9" s="25"/>
      <c r="M9" s="10"/>
      <c r="N9" s="10"/>
      <c r="O9" s="10"/>
      <c r="P9" s="10"/>
      <c r="Q9" s="10"/>
      <c r="R9" s="10"/>
      <c r="S9" s="9"/>
      <c r="T9" s="9"/>
      <c r="AA9" s="25"/>
    </row>
    <row r="10" spans="1:51" ht="11.25" x14ac:dyDescent="0.2">
      <c r="C10" s="25"/>
      <c r="AA10" s="25"/>
    </row>
  </sheetData>
  <sheetProtection password="EA98" sheet="1" formatColumns="0" selectLockedCells="1"/>
  <mergeCells count="6">
    <mergeCell ref="A1:A2"/>
    <mergeCell ref="G4:H4"/>
    <mergeCell ref="S2:Z2"/>
    <mergeCell ref="AO2:AV2"/>
    <mergeCell ref="C1:W1"/>
    <mergeCell ref="AA1:AS1"/>
  </mergeCells>
  <phoneticPr fontId="29" type="noConversion"/>
  <printOptions horizontalCentered="1" verticalCentered="1"/>
  <pageMargins left="0.19685039370078741" right="0.19685039370078741" top="0.19685039370078741" bottom="0.15748031496062992" header="0.23622047244094491" footer="0.19685039370078741"/>
  <pageSetup paperSize="9" scale="75" orientation="landscape" horizontalDpi="300" vertic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A1:BC12"/>
  <sheetViews>
    <sheetView showGridLines="0" zoomScaleNormal="100" workbookViewId="0">
      <pane xSplit="2" ySplit="7" topLeftCell="AK8" activePane="bottomRight" state="frozen"/>
      <selection activeCell="A2" sqref="A2"/>
      <selection pane="topRight" activeCell="A2" sqref="A2"/>
      <selection pane="bottomLeft" activeCell="A2" sqref="A2"/>
      <selection pane="bottomRight" activeCell="AG8" sqref="AG8:AX9"/>
    </sheetView>
  </sheetViews>
  <sheetFormatPr defaultColWidth="10.6640625" defaultRowHeight="11.25" x14ac:dyDescent="0.2"/>
  <cols>
    <col min="1" max="1" width="38.83203125" style="30" customWidth="1"/>
    <col min="2" max="2" width="8.83203125" style="34" customWidth="1"/>
    <col min="3" max="6" width="11.33203125" style="30" hidden="1" customWidth="1"/>
    <col min="7" max="10" width="10.33203125" style="30" hidden="1" customWidth="1"/>
    <col min="11" max="14" width="0" style="30" hidden="1" customWidth="1"/>
    <col min="15" max="20" width="9.33203125" style="30" hidden="1" customWidth="1"/>
    <col min="21" max="32" width="0" style="30" hidden="1" customWidth="1"/>
    <col min="33" max="36" width="11.33203125" style="30" customWidth="1"/>
    <col min="37" max="40" width="10.33203125" style="30" customWidth="1"/>
    <col min="41" max="44" width="10.6640625" style="30"/>
    <col min="45" max="50" width="9.33203125" style="30" customWidth="1"/>
    <col min="51" max="16384" width="10.6640625" style="30"/>
  </cols>
  <sheetData>
    <row r="1" spans="1:55" s="5" customFormat="1" ht="43.5" customHeight="1" x14ac:dyDescent="0.2">
      <c r="A1" s="930" t="str">
        <f>'t1'!A1</f>
        <v>Amministrazioni incluse nell'elenco ISTAT art. 1 c.3 legge 196/2009 (lista S13) - anno 2016</v>
      </c>
      <c r="B1" s="930"/>
      <c r="C1" s="930"/>
      <c r="D1" s="930"/>
      <c r="E1" s="930"/>
      <c r="F1" s="930"/>
      <c r="G1" s="930"/>
      <c r="H1" s="930"/>
      <c r="I1" s="930"/>
      <c r="J1" s="930"/>
      <c r="K1" s="930"/>
      <c r="L1" s="930"/>
      <c r="M1" s="930"/>
      <c r="N1" s="930"/>
      <c r="O1" s="930"/>
      <c r="P1" s="930"/>
      <c r="Q1" s="930"/>
      <c r="R1" s="930"/>
      <c r="S1" s="930"/>
      <c r="T1" s="930"/>
      <c r="U1" s="930"/>
      <c r="V1" s="930"/>
      <c r="W1" s="930"/>
      <c r="X1" s="930"/>
      <c r="Y1" s="930"/>
      <c r="Z1" s="930"/>
      <c r="AA1" s="930"/>
      <c r="AB1" s="930"/>
      <c r="AC1" s="930"/>
      <c r="AD1" s="930"/>
      <c r="AE1" s="930"/>
      <c r="AF1" s="930"/>
      <c r="AG1" s="930"/>
      <c r="AH1" s="930"/>
      <c r="AI1" s="930"/>
      <c r="AJ1" s="930"/>
      <c r="AK1" s="930"/>
      <c r="AL1" s="930"/>
      <c r="AM1" s="930"/>
      <c r="AN1" s="930"/>
      <c r="AO1" s="930"/>
      <c r="AP1" s="930"/>
      <c r="AQ1" s="930"/>
      <c r="AR1" s="930"/>
      <c r="AS1" s="930"/>
      <c r="AT1" s="930"/>
      <c r="AU1" s="930"/>
      <c r="AV1" s="930"/>
      <c r="AW1" s="930"/>
      <c r="AX1" s="930"/>
      <c r="AY1" s="930"/>
      <c r="AZ1" s="930"/>
      <c r="BA1" s="30"/>
      <c r="BB1" s="30"/>
      <c r="BC1" s="30"/>
    </row>
    <row r="2" spans="1:55" ht="30" customHeight="1" thickBot="1" x14ac:dyDescent="0.25">
      <c r="A2" s="27"/>
      <c r="B2" s="28"/>
      <c r="C2" s="29"/>
      <c r="D2" s="29"/>
      <c r="E2" s="29"/>
      <c r="F2" s="29"/>
      <c r="G2" s="931"/>
      <c r="H2" s="931"/>
      <c r="I2" s="931"/>
      <c r="J2" s="931"/>
      <c r="AG2" s="29"/>
      <c r="AH2" s="29"/>
      <c r="AI2" s="29"/>
      <c r="AJ2" s="29"/>
      <c r="AK2" s="931"/>
      <c r="AL2" s="931"/>
      <c r="AM2" s="931"/>
      <c r="AN2" s="931"/>
    </row>
    <row r="3" spans="1:55" ht="15.75" customHeight="1" thickBot="1" x14ac:dyDescent="0.25">
      <c r="A3" s="302"/>
      <c r="B3" s="307"/>
      <c r="C3" s="308" t="s">
        <v>257</v>
      </c>
      <c r="D3" s="308"/>
      <c r="E3" s="308"/>
      <c r="F3" s="308"/>
      <c r="G3" s="308"/>
      <c r="H3" s="309"/>
      <c r="I3" s="308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AG3" s="308" t="s">
        <v>257</v>
      </c>
      <c r="AH3" s="308"/>
      <c r="AI3" s="308"/>
      <c r="AJ3" s="308"/>
      <c r="AK3" s="308"/>
      <c r="AL3" s="309"/>
      <c r="AM3" s="308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309"/>
    </row>
    <row r="4" spans="1:55" ht="37.5" customHeight="1" thickTop="1" x14ac:dyDescent="0.2">
      <c r="A4" s="31" t="s">
        <v>148</v>
      </c>
      <c r="B4" s="32" t="s">
        <v>75</v>
      </c>
      <c r="C4" s="494" t="s">
        <v>81</v>
      </c>
      <c r="D4" s="495"/>
      <c r="E4" s="973" t="s">
        <v>371</v>
      </c>
      <c r="F4" s="974"/>
      <c r="G4" s="978" t="s">
        <v>397</v>
      </c>
      <c r="H4" s="955"/>
      <c r="I4" s="978" t="s">
        <v>370</v>
      </c>
      <c r="J4" s="955"/>
      <c r="K4" s="979" t="s">
        <v>369</v>
      </c>
      <c r="L4" s="955"/>
      <c r="M4" s="975" t="s">
        <v>368</v>
      </c>
      <c r="N4" s="955"/>
      <c r="O4" s="975" t="s">
        <v>344</v>
      </c>
      <c r="P4" s="955"/>
      <c r="Q4" s="975" t="s">
        <v>192</v>
      </c>
      <c r="R4" s="955"/>
      <c r="S4" s="975" t="s">
        <v>63</v>
      </c>
      <c r="T4" s="955"/>
      <c r="U4" s="411" t="s">
        <v>79</v>
      </c>
      <c r="V4" s="410"/>
      <c r="AG4" s="494" t="s">
        <v>81</v>
      </c>
      <c r="AH4" s="495"/>
      <c r="AI4" s="973" t="s">
        <v>371</v>
      </c>
      <c r="AJ4" s="974"/>
      <c r="AK4" s="978" t="s">
        <v>397</v>
      </c>
      <c r="AL4" s="955"/>
      <c r="AM4" s="978" t="s">
        <v>370</v>
      </c>
      <c r="AN4" s="955"/>
      <c r="AO4" s="979" t="s">
        <v>369</v>
      </c>
      <c r="AP4" s="955"/>
      <c r="AQ4" s="975" t="s">
        <v>368</v>
      </c>
      <c r="AR4" s="955"/>
      <c r="AS4" s="975" t="s">
        <v>344</v>
      </c>
      <c r="AT4" s="955"/>
      <c r="AU4" s="975" t="s">
        <v>192</v>
      </c>
      <c r="AV4" s="955"/>
      <c r="AW4" s="975" t="s">
        <v>63</v>
      </c>
      <c r="AX4" s="955"/>
      <c r="AY4" s="411" t="s">
        <v>79</v>
      </c>
      <c r="AZ4" s="410"/>
    </row>
    <row r="5" spans="1:55" x14ac:dyDescent="0.2">
      <c r="A5" s="31"/>
      <c r="B5" s="32"/>
      <c r="C5" s="971" t="s">
        <v>296</v>
      </c>
      <c r="D5" s="972"/>
      <c r="E5" s="971" t="s">
        <v>372</v>
      </c>
      <c r="F5" s="972"/>
      <c r="G5" s="971" t="s">
        <v>396</v>
      </c>
      <c r="H5" s="972"/>
      <c r="I5" s="971" t="s">
        <v>373</v>
      </c>
      <c r="J5" s="972"/>
      <c r="K5" s="971" t="s">
        <v>374</v>
      </c>
      <c r="L5" s="972"/>
      <c r="M5" s="976" t="s">
        <v>375</v>
      </c>
      <c r="N5" s="977"/>
      <c r="O5" s="976" t="s">
        <v>297</v>
      </c>
      <c r="P5" s="977"/>
      <c r="Q5" s="976" t="s">
        <v>298</v>
      </c>
      <c r="R5" s="977"/>
      <c r="S5" s="976" t="s">
        <v>314</v>
      </c>
      <c r="T5" s="977"/>
      <c r="U5" s="412"/>
      <c r="V5" s="481"/>
      <c r="AG5" s="971" t="s">
        <v>296</v>
      </c>
      <c r="AH5" s="972"/>
      <c r="AI5" s="971" t="s">
        <v>372</v>
      </c>
      <c r="AJ5" s="972"/>
      <c r="AK5" s="971" t="s">
        <v>396</v>
      </c>
      <c r="AL5" s="972"/>
      <c r="AM5" s="971" t="s">
        <v>373</v>
      </c>
      <c r="AN5" s="972"/>
      <c r="AO5" s="971" t="s">
        <v>374</v>
      </c>
      <c r="AP5" s="972"/>
      <c r="AQ5" s="976" t="s">
        <v>375</v>
      </c>
      <c r="AR5" s="977"/>
      <c r="AS5" s="976" t="s">
        <v>297</v>
      </c>
      <c r="AT5" s="977"/>
      <c r="AU5" s="976" t="s">
        <v>298</v>
      </c>
      <c r="AV5" s="977"/>
      <c r="AW5" s="976" t="s">
        <v>314</v>
      </c>
      <c r="AX5" s="977"/>
      <c r="AY5" s="412"/>
      <c r="AZ5" s="481"/>
    </row>
    <row r="6" spans="1:55" ht="12" customHeight="1" x14ac:dyDescent="0.2">
      <c r="A6" s="31"/>
      <c r="B6" s="32"/>
      <c r="C6" s="280" t="s">
        <v>77</v>
      </c>
      <c r="D6" s="413" t="s">
        <v>78</v>
      </c>
      <c r="E6" s="280" t="s">
        <v>77</v>
      </c>
      <c r="F6" s="413" t="s">
        <v>78</v>
      </c>
      <c r="G6" s="280" t="s">
        <v>77</v>
      </c>
      <c r="H6" s="413" t="s">
        <v>78</v>
      </c>
      <c r="I6" s="280" t="s">
        <v>77</v>
      </c>
      <c r="J6" s="413" t="s">
        <v>78</v>
      </c>
      <c r="K6" s="280" t="s">
        <v>77</v>
      </c>
      <c r="L6" s="413" t="s">
        <v>78</v>
      </c>
      <c r="M6" s="280" t="s">
        <v>77</v>
      </c>
      <c r="N6" s="413" t="s">
        <v>78</v>
      </c>
      <c r="O6" s="280" t="s">
        <v>77</v>
      </c>
      <c r="P6" s="617" t="s">
        <v>78</v>
      </c>
      <c r="Q6" s="280" t="s">
        <v>77</v>
      </c>
      <c r="R6" s="617" t="s">
        <v>78</v>
      </c>
      <c r="S6" s="280" t="s">
        <v>77</v>
      </c>
      <c r="T6" s="613" t="s">
        <v>78</v>
      </c>
      <c r="U6" s="280" t="s">
        <v>77</v>
      </c>
      <c r="V6" s="413" t="s">
        <v>78</v>
      </c>
      <c r="AG6" s="280" t="s">
        <v>77</v>
      </c>
      <c r="AH6" s="413" t="s">
        <v>78</v>
      </c>
      <c r="AI6" s="280" t="s">
        <v>77</v>
      </c>
      <c r="AJ6" s="413" t="s">
        <v>78</v>
      </c>
      <c r="AK6" s="280" t="s">
        <v>77</v>
      </c>
      <c r="AL6" s="413" t="s">
        <v>78</v>
      </c>
      <c r="AM6" s="280" t="s">
        <v>77</v>
      </c>
      <c r="AN6" s="413" t="s">
        <v>78</v>
      </c>
      <c r="AO6" s="280" t="s">
        <v>77</v>
      </c>
      <c r="AP6" s="413" t="s">
        <v>78</v>
      </c>
      <c r="AQ6" s="280" t="s">
        <v>77</v>
      </c>
      <c r="AR6" s="413" t="s">
        <v>78</v>
      </c>
      <c r="AS6" s="280" t="s">
        <v>77</v>
      </c>
      <c r="AT6" s="617" t="s">
        <v>78</v>
      </c>
      <c r="AU6" s="280" t="s">
        <v>77</v>
      </c>
      <c r="AV6" s="617" t="s">
        <v>78</v>
      </c>
      <c r="AW6" s="280" t="s">
        <v>77</v>
      </c>
      <c r="AX6" s="613" t="s">
        <v>78</v>
      </c>
      <c r="AY6" s="280" t="s">
        <v>77</v>
      </c>
      <c r="AZ6" s="413" t="s">
        <v>78</v>
      </c>
    </row>
    <row r="7" spans="1:55" s="293" customFormat="1" ht="9" thickBot="1" x14ac:dyDescent="0.2">
      <c r="A7" s="290"/>
      <c r="B7" s="487"/>
      <c r="C7" s="291" t="s">
        <v>82</v>
      </c>
      <c r="D7" s="292" t="s">
        <v>82</v>
      </c>
      <c r="E7" s="291" t="s">
        <v>82</v>
      </c>
      <c r="F7" s="292" t="s">
        <v>82</v>
      </c>
      <c r="G7" s="291" t="s">
        <v>82</v>
      </c>
      <c r="H7" s="292" t="s">
        <v>82</v>
      </c>
      <c r="I7" s="291" t="s">
        <v>82</v>
      </c>
      <c r="J7" s="292" t="s">
        <v>82</v>
      </c>
      <c r="K7" s="291" t="s">
        <v>82</v>
      </c>
      <c r="L7" s="292" t="s">
        <v>82</v>
      </c>
      <c r="M7" s="291" t="s">
        <v>82</v>
      </c>
      <c r="N7" s="292" t="s">
        <v>82</v>
      </c>
      <c r="O7" s="291" t="s">
        <v>82</v>
      </c>
      <c r="P7" s="618" t="s">
        <v>82</v>
      </c>
      <c r="Q7" s="291" t="s">
        <v>82</v>
      </c>
      <c r="R7" s="618" t="s">
        <v>82</v>
      </c>
      <c r="S7" s="291" t="s">
        <v>82</v>
      </c>
      <c r="T7" s="618" t="s">
        <v>82</v>
      </c>
      <c r="U7" s="623" t="s">
        <v>82</v>
      </c>
      <c r="V7" s="547" t="s">
        <v>82</v>
      </c>
      <c r="AG7" s="291" t="s">
        <v>82</v>
      </c>
      <c r="AH7" s="292" t="s">
        <v>82</v>
      </c>
      <c r="AI7" s="291" t="s">
        <v>82</v>
      </c>
      <c r="AJ7" s="292" t="s">
        <v>82</v>
      </c>
      <c r="AK7" s="291" t="s">
        <v>82</v>
      </c>
      <c r="AL7" s="292" t="s">
        <v>82</v>
      </c>
      <c r="AM7" s="291" t="s">
        <v>82</v>
      </c>
      <c r="AN7" s="292" t="s">
        <v>82</v>
      </c>
      <c r="AO7" s="291" t="s">
        <v>82</v>
      </c>
      <c r="AP7" s="292" t="s">
        <v>82</v>
      </c>
      <c r="AQ7" s="291" t="s">
        <v>82</v>
      </c>
      <c r="AR7" s="292" t="s">
        <v>82</v>
      </c>
      <c r="AS7" s="291" t="s">
        <v>82</v>
      </c>
      <c r="AT7" s="618" t="s">
        <v>82</v>
      </c>
      <c r="AU7" s="291" t="s">
        <v>82</v>
      </c>
      <c r="AV7" s="618" t="s">
        <v>82</v>
      </c>
      <c r="AW7" s="291" t="s">
        <v>82</v>
      </c>
      <c r="AX7" s="618" t="s">
        <v>82</v>
      </c>
      <c r="AY7" s="623" t="s">
        <v>82</v>
      </c>
      <c r="AZ7" s="547" t="s">
        <v>82</v>
      </c>
    </row>
    <row r="8" spans="1:55" ht="12.95" customHeight="1" thickTop="1" x14ac:dyDescent="0.2">
      <c r="A8" s="24" t="str">
        <f>'t1'!A6</f>
        <v>PERSONALE DIRIGENTE</v>
      </c>
      <c r="B8" s="238" t="str">
        <f>'t1'!B6</f>
        <v>0D00NF</v>
      </c>
      <c r="C8" s="817">
        <f t="shared" ref="C8:L9" si="0">ROUND(AG8,0)</f>
        <v>0</v>
      </c>
      <c r="D8" s="818">
        <f t="shared" si="0"/>
        <v>33</v>
      </c>
      <c r="E8" s="817">
        <f t="shared" si="0"/>
        <v>0</v>
      </c>
      <c r="F8" s="818">
        <f t="shared" si="0"/>
        <v>3</v>
      </c>
      <c r="G8" s="817">
        <f t="shared" si="0"/>
        <v>0</v>
      </c>
      <c r="H8" s="818">
        <f t="shared" si="0"/>
        <v>0</v>
      </c>
      <c r="I8" s="817">
        <f t="shared" si="0"/>
        <v>0</v>
      </c>
      <c r="J8" s="818">
        <f t="shared" si="0"/>
        <v>0</v>
      </c>
      <c r="K8" s="817">
        <f t="shared" si="0"/>
        <v>0</v>
      </c>
      <c r="L8" s="818">
        <f t="shared" si="0"/>
        <v>0</v>
      </c>
      <c r="M8" s="817">
        <f t="shared" ref="M8:T9" si="1">ROUND(AQ8,0)</f>
        <v>0</v>
      </c>
      <c r="N8" s="818">
        <f t="shared" si="1"/>
        <v>0</v>
      </c>
      <c r="O8" s="819">
        <f t="shared" si="1"/>
        <v>0</v>
      </c>
      <c r="P8" s="820">
        <f t="shared" si="1"/>
        <v>0</v>
      </c>
      <c r="Q8" s="819">
        <f t="shared" si="1"/>
        <v>0</v>
      </c>
      <c r="R8" s="820">
        <f t="shared" si="1"/>
        <v>0</v>
      </c>
      <c r="S8" s="819">
        <f t="shared" si="1"/>
        <v>0</v>
      </c>
      <c r="T8" s="821">
        <f t="shared" si="1"/>
        <v>0</v>
      </c>
      <c r="U8" s="624">
        <f>SUM(C8,E8,G8,I8,K8,M8,O8,Q8,S8)</f>
        <v>0</v>
      </c>
      <c r="V8" s="625">
        <f>SUM(D8,F8,H8,J8,L8,N8,P8,R8,T8)</f>
        <v>36</v>
      </c>
      <c r="AG8" s="276"/>
      <c r="AH8" s="277">
        <v>33</v>
      </c>
      <c r="AI8" s="276"/>
      <c r="AJ8" s="277">
        <v>3</v>
      </c>
      <c r="AK8" s="276"/>
      <c r="AL8" s="277"/>
      <c r="AM8" s="276"/>
      <c r="AN8" s="277"/>
      <c r="AO8" s="276"/>
      <c r="AP8" s="277"/>
      <c r="AQ8" s="276"/>
      <c r="AR8" s="277"/>
      <c r="AS8" s="622"/>
      <c r="AT8" s="619"/>
      <c r="AU8" s="622"/>
      <c r="AV8" s="619"/>
      <c r="AW8" s="622"/>
      <c r="AX8" s="614"/>
      <c r="AY8" s="624">
        <f>SUM(AG8,AI8,AK8,AM8,AO8,AQ8,AS8,AU8,AW8)</f>
        <v>0</v>
      </c>
      <c r="AZ8" s="625">
        <f>SUM(AH8,AJ8,AL8,AN8,AP8,AR8,AT8,AV8,AX8)</f>
        <v>36</v>
      </c>
    </row>
    <row r="9" spans="1:55" ht="12.95" customHeight="1" thickBot="1" x14ac:dyDescent="0.25">
      <c r="A9" s="162" t="str">
        <f>'t1'!A7</f>
        <v>PERSONALE NON DIRIGENTE</v>
      </c>
      <c r="B9" s="231" t="str">
        <f>'t1'!B7</f>
        <v>0000ND</v>
      </c>
      <c r="C9" s="822">
        <f t="shared" si="0"/>
        <v>44</v>
      </c>
      <c r="D9" s="823">
        <f t="shared" si="0"/>
        <v>512</v>
      </c>
      <c r="E9" s="822">
        <f t="shared" si="0"/>
        <v>17</v>
      </c>
      <c r="F9" s="823">
        <f t="shared" si="0"/>
        <v>275</v>
      </c>
      <c r="G9" s="822">
        <f t="shared" si="0"/>
        <v>0</v>
      </c>
      <c r="H9" s="823">
        <f t="shared" si="0"/>
        <v>0</v>
      </c>
      <c r="I9" s="822">
        <f t="shared" si="0"/>
        <v>0</v>
      </c>
      <c r="J9" s="823">
        <f t="shared" si="0"/>
        <v>0</v>
      </c>
      <c r="K9" s="822">
        <f t="shared" si="0"/>
        <v>1</v>
      </c>
      <c r="L9" s="823">
        <f t="shared" si="0"/>
        <v>201</v>
      </c>
      <c r="M9" s="822">
        <f t="shared" si="1"/>
        <v>0</v>
      </c>
      <c r="N9" s="823">
        <f t="shared" si="1"/>
        <v>9</v>
      </c>
      <c r="O9" s="822">
        <f t="shared" si="1"/>
        <v>0</v>
      </c>
      <c r="P9" s="824">
        <f t="shared" si="1"/>
        <v>0</v>
      </c>
      <c r="Q9" s="822">
        <f t="shared" si="1"/>
        <v>0</v>
      </c>
      <c r="R9" s="824">
        <f t="shared" si="1"/>
        <v>229</v>
      </c>
      <c r="S9" s="822">
        <f t="shared" si="1"/>
        <v>0</v>
      </c>
      <c r="T9" s="825">
        <f t="shared" si="1"/>
        <v>0</v>
      </c>
      <c r="U9" s="546">
        <f>SUM(C9,E9,G9,I9,K9,M9,O9,Q9,S9)</f>
        <v>62</v>
      </c>
      <c r="V9" s="548">
        <f>SUM(D9,F9,H9,J9,L9,N9,P9,R9,T9)</f>
        <v>1226</v>
      </c>
      <c r="AG9" s="278">
        <v>44</v>
      </c>
      <c r="AH9" s="279">
        <v>512</v>
      </c>
      <c r="AI9" s="278">
        <v>17</v>
      </c>
      <c r="AJ9" s="279">
        <v>275</v>
      </c>
      <c r="AK9" s="278"/>
      <c r="AL9" s="279"/>
      <c r="AM9" s="278"/>
      <c r="AN9" s="279"/>
      <c r="AO9" s="278">
        <v>1</v>
      </c>
      <c r="AP9" s="279">
        <f>177+2+22</f>
        <v>201</v>
      </c>
      <c r="AQ9" s="278"/>
      <c r="AR9" s="279">
        <f>2+7</f>
        <v>9</v>
      </c>
      <c r="AS9" s="278"/>
      <c r="AT9" s="620"/>
      <c r="AU9" s="278"/>
      <c r="AV9" s="620">
        <v>229</v>
      </c>
      <c r="AW9" s="278"/>
      <c r="AX9" s="615"/>
      <c r="AY9" s="546">
        <f>SUM(AG9,AI9,AK9,AM9,AO9,AQ9,AS9,AU9,AW9)</f>
        <v>62</v>
      </c>
      <c r="AZ9" s="548">
        <f>SUM(AH9,AJ9,AL9,AN9,AP9,AR9,AT9,AV9,AX9)</f>
        <v>1226</v>
      </c>
    </row>
    <row r="10" spans="1:55" ht="12.95" customHeight="1" thickTop="1" thickBot="1" x14ac:dyDescent="0.25">
      <c r="A10" s="33" t="s">
        <v>79</v>
      </c>
      <c r="B10" s="646"/>
      <c r="C10" s="478">
        <f t="shared" ref="C10:V10" si="2">SUM(C8:C9)</f>
        <v>44</v>
      </c>
      <c r="D10" s="479">
        <f t="shared" si="2"/>
        <v>545</v>
      </c>
      <c r="E10" s="478">
        <f t="shared" si="2"/>
        <v>17</v>
      </c>
      <c r="F10" s="479">
        <f t="shared" si="2"/>
        <v>278</v>
      </c>
      <c r="G10" s="478">
        <f t="shared" si="2"/>
        <v>0</v>
      </c>
      <c r="H10" s="479">
        <f t="shared" si="2"/>
        <v>0</v>
      </c>
      <c r="I10" s="478">
        <f t="shared" si="2"/>
        <v>0</v>
      </c>
      <c r="J10" s="479">
        <f t="shared" si="2"/>
        <v>0</v>
      </c>
      <c r="K10" s="478">
        <f t="shared" si="2"/>
        <v>1</v>
      </c>
      <c r="L10" s="479">
        <f t="shared" si="2"/>
        <v>201</v>
      </c>
      <c r="M10" s="478">
        <f t="shared" si="2"/>
        <v>0</v>
      </c>
      <c r="N10" s="479">
        <f t="shared" si="2"/>
        <v>9</v>
      </c>
      <c r="O10" s="478">
        <f t="shared" si="2"/>
        <v>0</v>
      </c>
      <c r="P10" s="621">
        <f t="shared" si="2"/>
        <v>0</v>
      </c>
      <c r="Q10" s="478">
        <f t="shared" si="2"/>
        <v>0</v>
      </c>
      <c r="R10" s="621">
        <f t="shared" si="2"/>
        <v>229</v>
      </c>
      <c r="S10" s="478">
        <f t="shared" si="2"/>
        <v>0</v>
      </c>
      <c r="T10" s="616">
        <f t="shared" si="2"/>
        <v>0</v>
      </c>
      <c r="U10" s="478">
        <f t="shared" si="2"/>
        <v>62</v>
      </c>
      <c r="V10" s="480">
        <f t="shared" si="2"/>
        <v>1262</v>
      </c>
      <c r="AG10" s="478">
        <f t="shared" ref="AG10:AZ10" si="3">SUM(AG8:AG9)</f>
        <v>44</v>
      </c>
      <c r="AH10" s="479">
        <f t="shared" si="3"/>
        <v>545</v>
      </c>
      <c r="AI10" s="478">
        <f t="shared" si="3"/>
        <v>17</v>
      </c>
      <c r="AJ10" s="479">
        <f t="shared" si="3"/>
        <v>278</v>
      </c>
      <c r="AK10" s="478">
        <f t="shared" si="3"/>
        <v>0</v>
      </c>
      <c r="AL10" s="479">
        <f t="shared" si="3"/>
        <v>0</v>
      </c>
      <c r="AM10" s="478">
        <f t="shared" si="3"/>
        <v>0</v>
      </c>
      <c r="AN10" s="479">
        <f t="shared" si="3"/>
        <v>0</v>
      </c>
      <c r="AO10" s="478">
        <f t="shared" si="3"/>
        <v>1</v>
      </c>
      <c r="AP10" s="479">
        <f t="shared" si="3"/>
        <v>201</v>
      </c>
      <c r="AQ10" s="478">
        <f t="shared" si="3"/>
        <v>0</v>
      </c>
      <c r="AR10" s="479">
        <f t="shared" si="3"/>
        <v>9</v>
      </c>
      <c r="AS10" s="478">
        <f t="shared" si="3"/>
        <v>0</v>
      </c>
      <c r="AT10" s="621">
        <f t="shared" si="3"/>
        <v>0</v>
      </c>
      <c r="AU10" s="478">
        <f t="shared" si="3"/>
        <v>0</v>
      </c>
      <c r="AV10" s="621">
        <f t="shared" si="3"/>
        <v>229</v>
      </c>
      <c r="AW10" s="478">
        <f t="shared" si="3"/>
        <v>0</v>
      </c>
      <c r="AX10" s="616">
        <f t="shared" si="3"/>
        <v>0</v>
      </c>
      <c r="AY10" s="478">
        <f t="shared" si="3"/>
        <v>62</v>
      </c>
      <c r="AZ10" s="480">
        <f t="shared" si="3"/>
        <v>1262</v>
      </c>
    </row>
    <row r="11" spans="1:55" ht="17.25" customHeight="1" x14ac:dyDescent="0.2">
      <c r="A11" s="25"/>
      <c r="B11" s="7"/>
      <c r="C11" s="5"/>
      <c r="D11" s="5"/>
      <c r="E11" s="5"/>
      <c r="F11" s="5"/>
      <c r="G11" s="5"/>
      <c r="I11" s="5"/>
      <c r="AG11" s="5"/>
      <c r="AH11" s="5"/>
      <c r="AI11" s="5"/>
      <c r="AJ11" s="5"/>
      <c r="AK11" s="5"/>
      <c r="AM11" s="5"/>
    </row>
    <row r="12" spans="1:55" x14ac:dyDescent="0.2">
      <c r="A12" s="25"/>
    </row>
  </sheetData>
  <sheetProtection password="EA98" sheet="1" formatColumns="0" selectLockedCells="1"/>
  <mergeCells count="39">
    <mergeCell ref="AS5:AT5"/>
    <mergeCell ref="AU5:AV5"/>
    <mergeCell ref="AW5:AX5"/>
    <mergeCell ref="A1:AZ1"/>
    <mergeCell ref="AQ4:AR4"/>
    <mergeCell ref="AS4:AT4"/>
    <mergeCell ref="AU4:AV4"/>
    <mergeCell ref="AW4:AX4"/>
    <mergeCell ref="AG5:AH5"/>
    <mergeCell ref="AI5:AJ5"/>
    <mergeCell ref="AK5:AL5"/>
    <mergeCell ref="AM5:AN5"/>
    <mergeCell ref="AO5:AP5"/>
    <mergeCell ref="AQ5:AR5"/>
    <mergeCell ref="AK2:AL2"/>
    <mergeCell ref="AM2:AN2"/>
    <mergeCell ref="AI4:AJ4"/>
    <mergeCell ref="AK4:AL4"/>
    <mergeCell ref="AM4:AN4"/>
    <mergeCell ref="AO4:AP4"/>
    <mergeCell ref="G4:H4"/>
    <mergeCell ref="G5:H5"/>
    <mergeCell ref="M4:N4"/>
    <mergeCell ref="O5:P5"/>
    <mergeCell ref="Q5:R5"/>
    <mergeCell ref="S5:T5"/>
    <mergeCell ref="Q4:R4"/>
    <mergeCell ref="S4:T4"/>
    <mergeCell ref="M5:N5"/>
    <mergeCell ref="K5:L5"/>
    <mergeCell ref="I4:J4"/>
    <mergeCell ref="I5:J5"/>
    <mergeCell ref="K4:L4"/>
    <mergeCell ref="I2:J2"/>
    <mergeCell ref="C5:D5"/>
    <mergeCell ref="E5:F5"/>
    <mergeCell ref="E4:F4"/>
    <mergeCell ref="G2:H2"/>
    <mergeCell ref="O4:P4"/>
  </mergeCells>
  <phoneticPr fontId="29" type="noConversion"/>
  <printOptions horizontalCentered="1" verticalCentered="1"/>
  <pageMargins left="0" right="0" top="0.19685039370078741" bottom="0.15748031496062992" header="0.15748031496062992" footer="0.19685039370078741"/>
  <pageSetup paperSize="9" scale="7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AK10"/>
  <sheetViews>
    <sheetView showGridLines="0" zoomScaleNormal="100" workbookViewId="0">
      <pane xSplit="2" ySplit="5" topLeftCell="Q6" activePane="bottomRight" state="frozen"/>
      <selection activeCell="A2" sqref="A2"/>
      <selection pane="topRight" activeCell="A2" sqref="A2"/>
      <selection pane="bottomLeft" activeCell="A2" sqref="A2"/>
      <selection pane="bottomRight" activeCell="AB7" sqref="AB7"/>
    </sheetView>
  </sheetViews>
  <sheetFormatPr defaultRowHeight="11.25" x14ac:dyDescent="0.2"/>
  <cols>
    <col min="1" max="1" width="37.83203125" style="5" customWidth="1"/>
    <col min="2" max="2" width="11" style="7" customWidth="1"/>
    <col min="3" max="3" width="14.83203125" style="5" hidden="1" customWidth="1"/>
    <col min="4" max="11" width="16.83203125" style="5" hidden="1" customWidth="1"/>
    <col min="12" max="26" width="9.33203125" style="5" hidden="1" customWidth="1"/>
    <col min="27" max="27" width="14.83203125" style="5" customWidth="1"/>
    <col min="28" max="35" width="16.83203125" style="5" customWidth="1"/>
    <col min="36" max="16384" width="9.33203125" style="5"/>
  </cols>
  <sheetData>
    <row r="1" spans="1:37" ht="33" customHeight="1" x14ac:dyDescent="0.2">
      <c r="A1" s="930" t="str">
        <f>'t1'!A1</f>
        <v>Amministrazioni incluse nell'elenco ISTAT art. 1 c.3 legge 196/2009 (lista S13) - anno 2016</v>
      </c>
      <c r="B1" s="930"/>
      <c r="C1" s="930"/>
      <c r="D1" s="930"/>
      <c r="E1" s="930"/>
      <c r="F1" s="930"/>
      <c r="G1" s="930"/>
      <c r="H1" s="930"/>
      <c r="I1" s="930"/>
      <c r="J1" s="930"/>
      <c r="K1" s="930"/>
      <c r="L1" s="930"/>
      <c r="M1" s="930"/>
      <c r="N1" s="930"/>
      <c r="O1" s="930"/>
      <c r="P1" s="930"/>
      <c r="Q1" s="930"/>
      <c r="R1" s="930"/>
      <c r="S1" s="930"/>
      <c r="T1" s="930"/>
      <c r="U1" s="930"/>
      <c r="V1" s="930"/>
      <c r="W1" s="930"/>
      <c r="X1" s="930"/>
      <c r="Y1" s="930"/>
      <c r="Z1" s="930"/>
      <c r="AA1" s="930"/>
      <c r="AB1" s="930"/>
      <c r="AC1" s="930"/>
      <c r="AD1" s="930"/>
      <c r="AE1" s="930"/>
      <c r="AF1" s="930"/>
      <c r="AG1" s="930"/>
      <c r="AH1" s="930"/>
      <c r="AI1" s="930"/>
      <c r="AK1"/>
    </row>
    <row r="2" spans="1:37" ht="27" customHeight="1" thickBot="1" x14ac:dyDescent="0.25">
      <c r="A2" s="6"/>
      <c r="H2" s="931"/>
      <c r="I2" s="931"/>
      <c r="J2" s="931"/>
      <c r="K2" s="931"/>
      <c r="AF2" s="931"/>
      <c r="AG2" s="931"/>
      <c r="AH2" s="931"/>
      <c r="AI2" s="931"/>
    </row>
    <row r="3" spans="1:37" ht="12" thickBot="1" x14ac:dyDescent="0.25">
      <c r="A3" s="12"/>
      <c r="B3" s="13"/>
      <c r="C3" s="134" t="s">
        <v>261</v>
      </c>
      <c r="D3" s="14"/>
      <c r="E3" s="14"/>
      <c r="F3" s="14"/>
      <c r="G3" s="14"/>
      <c r="H3" s="14"/>
      <c r="I3" s="14"/>
      <c r="J3" s="130"/>
      <c r="K3" s="130"/>
      <c r="AA3" s="134" t="s">
        <v>261</v>
      </c>
      <c r="AB3" s="14"/>
      <c r="AC3" s="14"/>
      <c r="AD3" s="14"/>
      <c r="AE3" s="14"/>
      <c r="AF3" s="14"/>
      <c r="AG3" s="14"/>
      <c r="AH3" s="130"/>
      <c r="AI3" s="130"/>
    </row>
    <row r="4" spans="1:37" ht="45.75" thickTop="1" x14ac:dyDescent="0.2">
      <c r="A4" s="26" t="s">
        <v>148</v>
      </c>
      <c r="B4" s="131" t="s">
        <v>75</v>
      </c>
      <c r="C4" s="132" t="s">
        <v>187</v>
      </c>
      <c r="D4" s="132" t="s">
        <v>149</v>
      </c>
      <c r="E4" s="132" t="s">
        <v>436</v>
      </c>
      <c r="F4" s="132" t="s">
        <v>258</v>
      </c>
      <c r="G4" s="132" t="s">
        <v>114</v>
      </c>
      <c r="H4" s="132" t="s">
        <v>185</v>
      </c>
      <c r="I4" s="132" t="s">
        <v>186</v>
      </c>
      <c r="J4" s="132" t="s">
        <v>115</v>
      </c>
      <c r="K4" s="648" t="s">
        <v>79</v>
      </c>
      <c r="AA4" s="132" t="s">
        <v>187</v>
      </c>
      <c r="AB4" s="132" t="s">
        <v>149</v>
      </c>
      <c r="AC4" s="132" t="s">
        <v>436</v>
      </c>
      <c r="AD4" s="132" t="s">
        <v>258</v>
      </c>
      <c r="AE4" s="132" t="s">
        <v>114</v>
      </c>
      <c r="AF4" s="132" t="s">
        <v>185</v>
      </c>
      <c r="AG4" s="132" t="s">
        <v>186</v>
      </c>
      <c r="AH4" s="132" t="s">
        <v>115</v>
      </c>
      <c r="AI4" s="648" t="s">
        <v>79</v>
      </c>
    </row>
    <row r="5" spans="1:37" s="273" customFormat="1" ht="9" thickBot="1" x14ac:dyDescent="0.2">
      <c r="A5" s="294"/>
      <c r="B5" s="295"/>
      <c r="C5" s="296" t="s">
        <v>418</v>
      </c>
      <c r="D5" s="296" t="s">
        <v>412</v>
      </c>
      <c r="E5" s="296" t="s">
        <v>437</v>
      </c>
      <c r="F5" s="296" t="s">
        <v>413</v>
      </c>
      <c r="G5" s="296" t="s">
        <v>414</v>
      </c>
      <c r="H5" s="296" t="s">
        <v>415</v>
      </c>
      <c r="I5" s="296" t="s">
        <v>416</v>
      </c>
      <c r="J5" s="296" t="s">
        <v>417</v>
      </c>
      <c r="K5" s="297"/>
      <c r="AA5" s="296" t="s">
        <v>418</v>
      </c>
      <c r="AB5" s="296" t="s">
        <v>412</v>
      </c>
      <c r="AC5" s="296" t="s">
        <v>437</v>
      </c>
      <c r="AD5" s="296" t="s">
        <v>413</v>
      </c>
      <c r="AE5" s="296" t="s">
        <v>414</v>
      </c>
      <c r="AF5" s="296" t="s">
        <v>415</v>
      </c>
      <c r="AG5" s="296" t="s">
        <v>416</v>
      </c>
      <c r="AH5" s="296" t="s">
        <v>417</v>
      </c>
      <c r="AI5" s="297"/>
    </row>
    <row r="6" spans="1:37" ht="12.75" customHeight="1" thickTop="1" x14ac:dyDescent="0.2">
      <c r="A6" s="24" t="str">
        <f>'t1'!A6</f>
        <v>PERSONALE DIRIGENTE</v>
      </c>
      <c r="B6" s="238" t="str">
        <f>'t1'!B6</f>
        <v>0D00NF</v>
      </c>
      <c r="C6" s="219">
        <f>ROUND(AA6,2)</f>
        <v>12</v>
      </c>
      <c r="D6" s="826">
        <f t="shared" ref="D6:J7" si="0">ROUND(AB6,0)</f>
        <v>39979</v>
      </c>
      <c r="E6" s="826">
        <f t="shared" si="0"/>
        <v>0</v>
      </c>
      <c r="F6" s="826">
        <f t="shared" si="0"/>
        <v>0</v>
      </c>
      <c r="G6" s="826">
        <f t="shared" si="0"/>
        <v>4485</v>
      </c>
      <c r="H6" s="826">
        <f t="shared" si="0"/>
        <v>0</v>
      </c>
      <c r="I6" s="826">
        <f t="shared" si="0"/>
        <v>0</v>
      </c>
      <c r="J6" s="827">
        <f t="shared" si="0"/>
        <v>0</v>
      </c>
      <c r="K6" s="484">
        <f>(D6+E6+F6+G6+H6+I6)-J6</f>
        <v>44464</v>
      </c>
      <c r="AA6" s="219">
        <v>12</v>
      </c>
      <c r="AB6" s="217">
        <f>39979</f>
        <v>39979</v>
      </c>
      <c r="AC6" s="217"/>
      <c r="AD6" s="217"/>
      <c r="AE6" s="217">
        <v>4485</v>
      </c>
      <c r="AF6" s="217"/>
      <c r="AG6" s="217"/>
      <c r="AH6" s="218"/>
      <c r="AI6" s="484">
        <f>(AB6+AC6+AD6+AE6+AF6+AG6)-AH6</f>
        <v>44464</v>
      </c>
    </row>
    <row r="7" spans="1:37" ht="12" customHeight="1" thickBot="1" x14ac:dyDescent="0.25">
      <c r="A7" s="162" t="str">
        <f>'t1'!A7</f>
        <v>PERSONALE NON DIRIGENTE</v>
      </c>
      <c r="B7" s="231" t="str">
        <f>'t1'!B7</f>
        <v>0000ND</v>
      </c>
      <c r="C7" s="219">
        <f>ROUND(AA7,2)</f>
        <v>183.28</v>
      </c>
      <c r="D7" s="826">
        <f t="shared" si="0"/>
        <v>291988</v>
      </c>
      <c r="E7" s="826">
        <f t="shared" si="0"/>
        <v>0</v>
      </c>
      <c r="F7" s="826">
        <f t="shared" si="0"/>
        <v>0</v>
      </c>
      <c r="G7" s="826">
        <f t="shared" si="0"/>
        <v>27322</v>
      </c>
      <c r="H7" s="826">
        <f t="shared" si="0"/>
        <v>0</v>
      </c>
      <c r="I7" s="826">
        <f t="shared" si="0"/>
        <v>0</v>
      </c>
      <c r="J7" s="827">
        <f t="shared" si="0"/>
        <v>0</v>
      </c>
      <c r="K7" s="484">
        <f>(D7+E7+F7+G7+H7+I7)-J7</f>
        <v>319310</v>
      </c>
      <c r="AA7" s="219">
        <v>183.28</v>
      </c>
      <c r="AB7" s="217">
        <f>308875+3180+7382+5381-20131+2915-15614</f>
        <v>291988</v>
      </c>
      <c r="AC7" s="217"/>
      <c r="AD7" s="217"/>
      <c r="AE7" s="217">
        <v>27322</v>
      </c>
      <c r="AF7" s="217"/>
      <c r="AG7" s="217"/>
      <c r="AH7" s="218"/>
      <c r="AI7" s="484">
        <f>(AB7+AC7+AD7+AE7+AF7+AG7)-AH7</f>
        <v>319310</v>
      </c>
    </row>
    <row r="8" spans="1:37" ht="12" customHeight="1" thickTop="1" thickBot="1" x14ac:dyDescent="0.25">
      <c r="A8" s="128" t="s">
        <v>79</v>
      </c>
      <c r="B8" s="129"/>
      <c r="C8" s="521">
        <f t="shared" ref="C8:J8" si="1">SUM(C6:C7)</f>
        <v>195.28</v>
      </c>
      <c r="D8" s="482">
        <f t="shared" si="1"/>
        <v>331967</v>
      </c>
      <c r="E8" s="482">
        <f t="shared" si="1"/>
        <v>0</v>
      </c>
      <c r="F8" s="482">
        <f t="shared" si="1"/>
        <v>0</v>
      </c>
      <c r="G8" s="482">
        <f t="shared" si="1"/>
        <v>31807</v>
      </c>
      <c r="H8" s="482">
        <f t="shared" si="1"/>
        <v>0</v>
      </c>
      <c r="I8" s="482">
        <f t="shared" si="1"/>
        <v>0</v>
      </c>
      <c r="J8" s="482">
        <f t="shared" si="1"/>
        <v>0</v>
      </c>
      <c r="K8" s="483">
        <f>(D8+E8+F8+G8+H8+I8)-J8</f>
        <v>363774</v>
      </c>
      <c r="AA8" s="521">
        <f t="shared" ref="AA8:AH8" si="2">SUM(AA6:AA7)</f>
        <v>195.28</v>
      </c>
      <c r="AB8" s="482">
        <f t="shared" si="2"/>
        <v>331967</v>
      </c>
      <c r="AC8" s="482">
        <f t="shared" si="2"/>
        <v>0</v>
      </c>
      <c r="AD8" s="482">
        <f t="shared" si="2"/>
        <v>0</v>
      </c>
      <c r="AE8" s="482">
        <f t="shared" si="2"/>
        <v>31807</v>
      </c>
      <c r="AF8" s="482">
        <f t="shared" si="2"/>
        <v>0</v>
      </c>
      <c r="AG8" s="482">
        <f t="shared" si="2"/>
        <v>0</v>
      </c>
      <c r="AH8" s="482">
        <f t="shared" si="2"/>
        <v>0</v>
      </c>
      <c r="AI8" s="483">
        <f>(AB8+AC8+AD8+AE8+AF8+AG8)-AH8</f>
        <v>363774</v>
      </c>
    </row>
    <row r="9" spans="1:37" x14ac:dyDescent="0.2">
      <c r="A9" s="5" t="s">
        <v>188</v>
      </c>
    </row>
    <row r="10" spans="1:37" x14ac:dyDescent="0.2">
      <c r="A10" s="5" t="s">
        <v>189</v>
      </c>
    </row>
  </sheetData>
  <sheetProtection password="EA98" sheet="1" formatColumns="0" selectLockedCells="1"/>
  <mergeCells count="3">
    <mergeCell ref="H2:K2"/>
    <mergeCell ref="AF2:AI2"/>
    <mergeCell ref="A1:AI1"/>
  </mergeCells>
  <phoneticPr fontId="29" type="noConversion"/>
  <dataValidations count="2">
    <dataValidation type="whole" allowBlank="1" showInputMessage="1" showErrorMessage="1" errorTitle="ERRORE NEL DATO IMMESSO" error="INSERIRE SOLO NUMERI INTERI" sqref="AB6:AH7">
      <formula1>1</formula1>
      <formula2>999999999999</formula2>
    </dataValidation>
    <dataValidation type="decimal" allowBlank="1" showInputMessage="1" showErrorMessage="1" sqref="C6:C7 AA6:AA7">
      <formula1>0</formula1>
      <formula2>99999999</formula2>
    </dataValidation>
  </dataValidations>
  <printOptions horizontalCentered="1" verticalCentered="1"/>
  <pageMargins left="0" right="0" top="0.19685039370078741" bottom="0.15748031496062992" header="0.19685039370078741" footer="0.15748031496062992"/>
  <pageSetup paperSize="9" scale="80" orientation="landscape" horizontalDpi="300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AP12"/>
  <sheetViews>
    <sheetView showGridLines="0" zoomScaleNormal="100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AH7" sqref="AH7"/>
    </sheetView>
  </sheetViews>
  <sheetFormatPr defaultRowHeight="11.25" x14ac:dyDescent="0.2"/>
  <cols>
    <col min="1" max="1" width="37" style="5" customWidth="1"/>
    <col min="2" max="2" width="8.6640625" style="7" customWidth="1"/>
    <col min="3" max="9" width="15.83203125" style="5" hidden="1" customWidth="1"/>
    <col min="10" max="32" width="9.33203125" style="5" hidden="1" customWidth="1"/>
    <col min="33" max="39" width="15.83203125" style="5" customWidth="1"/>
    <col min="40" max="16384" width="9.33203125" style="5"/>
  </cols>
  <sheetData>
    <row r="1" spans="1:42" ht="47.45" customHeight="1" x14ac:dyDescent="0.2">
      <c r="A1" s="839" t="str">
        <f>'t1'!A1</f>
        <v>Amministrazioni incluse nell'elenco ISTAT art. 1 c.3 legge 196/2009 (lista S13) - anno 2016</v>
      </c>
      <c r="B1" s="839"/>
      <c r="C1" s="839"/>
      <c r="D1" s="839"/>
      <c r="E1" s="839"/>
      <c r="F1" s="839"/>
      <c r="G1" s="839"/>
      <c r="H1" s="839"/>
      <c r="I1" s="839"/>
    </row>
    <row r="2" spans="1:42" ht="27" customHeight="1" thickBot="1" x14ac:dyDescent="0.25">
      <c r="A2" s="6"/>
      <c r="E2" s="116"/>
      <c r="F2" s="116"/>
      <c r="G2" s="116"/>
      <c r="H2" s="116"/>
      <c r="I2" s="489"/>
      <c r="AI2" s="116"/>
      <c r="AJ2" s="116"/>
      <c r="AK2" s="116"/>
      <c r="AL2" s="116"/>
      <c r="AM2" s="489"/>
    </row>
    <row r="3" spans="1:42" customFormat="1" ht="12" thickBot="1" x14ac:dyDescent="0.25">
      <c r="A3" s="12"/>
      <c r="B3" s="13"/>
      <c r="C3" s="321"/>
      <c r="D3" s="321"/>
      <c r="E3" s="106"/>
      <c r="F3" s="106"/>
      <c r="G3" s="106"/>
      <c r="H3" s="106"/>
      <c r="I3" s="111"/>
      <c r="AG3" s="321"/>
      <c r="AH3" s="321"/>
      <c r="AI3" s="106"/>
      <c r="AJ3" s="106"/>
      <c r="AK3" s="106"/>
      <c r="AL3" s="106"/>
      <c r="AM3" s="111"/>
    </row>
    <row r="4" spans="1:42" ht="48" customHeight="1" thickTop="1" x14ac:dyDescent="0.2">
      <c r="A4" s="298" t="s">
        <v>148</v>
      </c>
      <c r="B4" s="299" t="s">
        <v>75</v>
      </c>
      <c r="C4" s="792" t="s">
        <v>444</v>
      </c>
      <c r="D4" s="792" t="s">
        <v>339</v>
      </c>
      <c r="E4" s="793" t="s">
        <v>442</v>
      </c>
      <c r="F4" s="637" t="s">
        <v>307</v>
      </c>
      <c r="G4" s="793" t="s">
        <v>353</v>
      </c>
      <c r="H4" s="638" t="s">
        <v>308</v>
      </c>
      <c r="I4" s="125" t="s">
        <v>159</v>
      </c>
      <c r="AG4" s="792" t="s">
        <v>444</v>
      </c>
      <c r="AH4" s="792" t="s">
        <v>339</v>
      </c>
      <c r="AI4" s="793" t="s">
        <v>442</v>
      </c>
      <c r="AJ4" s="637" t="s">
        <v>307</v>
      </c>
      <c r="AK4" s="793" t="s">
        <v>353</v>
      </c>
      <c r="AL4" s="638" t="s">
        <v>308</v>
      </c>
      <c r="AM4" s="125" t="s">
        <v>159</v>
      </c>
    </row>
    <row r="5" spans="1:42" ht="14.25" customHeight="1" thickBot="1" x14ac:dyDescent="0.25">
      <c r="A5" s="146"/>
      <c r="B5" s="126"/>
      <c r="C5" s="491" t="s">
        <v>445</v>
      </c>
      <c r="D5" s="491" t="s">
        <v>446</v>
      </c>
      <c r="E5" s="492" t="s">
        <v>443</v>
      </c>
      <c r="F5" s="492" t="s">
        <v>284</v>
      </c>
      <c r="G5" s="492" t="s">
        <v>503</v>
      </c>
      <c r="H5" s="492" t="s">
        <v>285</v>
      </c>
      <c r="I5" s="127" t="s">
        <v>113</v>
      </c>
      <c r="AG5" s="491" t="s">
        <v>445</v>
      </c>
      <c r="AH5" s="491" t="s">
        <v>446</v>
      </c>
      <c r="AI5" s="492" t="s">
        <v>443</v>
      </c>
      <c r="AJ5" s="492" t="s">
        <v>284</v>
      </c>
      <c r="AK5" s="492" t="s">
        <v>503</v>
      </c>
      <c r="AL5" s="492" t="s">
        <v>285</v>
      </c>
      <c r="AM5" s="127" t="s">
        <v>113</v>
      </c>
    </row>
    <row r="6" spans="1:42" ht="12.75" customHeight="1" thickTop="1" x14ac:dyDescent="0.2">
      <c r="A6" s="24" t="str">
        <f>'t1'!A6</f>
        <v>PERSONALE DIRIGENTE</v>
      </c>
      <c r="B6" s="238" t="str">
        <f>'t1'!B6</f>
        <v>0D00NF</v>
      </c>
      <c r="C6" s="828">
        <f>ROUND(AG6,0)</f>
        <v>0</v>
      </c>
      <c r="D6" s="826">
        <f t="shared" ref="D6:H7" si="0">ROUND(AH6,0)</f>
        <v>13846</v>
      </c>
      <c r="E6" s="829">
        <f t="shared" si="0"/>
        <v>0</v>
      </c>
      <c r="F6" s="829">
        <f t="shared" si="0"/>
        <v>0</v>
      </c>
      <c r="G6" s="829">
        <f t="shared" si="0"/>
        <v>0</v>
      </c>
      <c r="H6" s="829">
        <f t="shared" si="0"/>
        <v>0</v>
      </c>
      <c r="I6" s="486">
        <f>SUM(C6:H6)</f>
        <v>13846</v>
      </c>
      <c r="AG6" s="217"/>
      <c r="AH6" s="217">
        <v>13846</v>
      </c>
      <c r="AI6" s="220"/>
      <c r="AJ6" s="220"/>
      <c r="AK6" s="220"/>
      <c r="AL6" s="220"/>
      <c r="AM6" s="486">
        <f>SUM(AG6:AL6)</f>
        <v>13846</v>
      </c>
    </row>
    <row r="7" spans="1:42" ht="12.75" customHeight="1" thickBot="1" x14ac:dyDescent="0.25">
      <c r="A7" s="162" t="str">
        <f>'t1'!A7</f>
        <v>PERSONALE NON DIRIGENTE</v>
      </c>
      <c r="B7" s="231" t="str">
        <f>'t1'!B7</f>
        <v>0000ND</v>
      </c>
      <c r="C7" s="828">
        <f>ROUND(AG7,0)</f>
        <v>2372</v>
      </c>
      <c r="D7" s="826">
        <f t="shared" si="0"/>
        <v>50277</v>
      </c>
      <c r="E7" s="829">
        <f t="shared" si="0"/>
        <v>0</v>
      </c>
      <c r="F7" s="829">
        <f t="shared" si="0"/>
        <v>0</v>
      </c>
      <c r="G7" s="829">
        <f t="shared" si="0"/>
        <v>1500</v>
      </c>
      <c r="H7" s="829">
        <f t="shared" si="0"/>
        <v>448</v>
      </c>
      <c r="I7" s="486">
        <f>SUM(C7:H7)</f>
        <v>54597</v>
      </c>
      <c r="AG7" s="217">
        <v>2372</v>
      </c>
      <c r="AH7" s="217">
        <f>861+8173+10569+9230+2734+18710</f>
        <v>50277</v>
      </c>
      <c r="AI7" s="220"/>
      <c r="AJ7" s="220"/>
      <c r="AK7" s="220">
        <f>210+705+485+100</f>
        <v>1500</v>
      </c>
      <c r="AL7" s="220">
        <f>400+48</f>
        <v>448</v>
      </c>
      <c r="AM7" s="486">
        <f>SUM(AG7:AL7)</f>
        <v>54597</v>
      </c>
    </row>
    <row r="8" spans="1:42" ht="15" customHeight="1" thickTop="1" thickBot="1" x14ac:dyDescent="0.25">
      <c r="A8" s="172" t="s">
        <v>79</v>
      </c>
      <c r="B8" s="129"/>
      <c r="C8" s="485">
        <f>SUM(C6:C7)</f>
        <v>2372</v>
      </c>
      <c r="D8" s="485">
        <f t="shared" ref="D8:I8" si="1">SUM(D6:D7)</f>
        <v>64123</v>
      </c>
      <c r="E8" s="485">
        <f t="shared" si="1"/>
        <v>0</v>
      </c>
      <c r="F8" s="485">
        <f t="shared" si="1"/>
        <v>0</v>
      </c>
      <c r="G8" s="485">
        <f t="shared" si="1"/>
        <v>1500</v>
      </c>
      <c r="H8" s="485">
        <f t="shared" si="1"/>
        <v>448</v>
      </c>
      <c r="I8" s="483">
        <f t="shared" si="1"/>
        <v>68443</v>
      </c>
      <c r="AG8" s="485">
        <f t="shared" ref="AG8:AM8" si="2">SUM(AG6:AG7)</f>
        <v>2372</v>
      </c>
      <c r="AH8" s="485">
        <f t="shared" si="2"/>
        <v>64123</v>
      </c>
      <c r="AI8" s="485">
        <f t="shared" si="2"/>
        <v>0</v>
      </c>
      <c r="AJ8" s="485">
        <f t="shared" si="2"/>
        <v>0</v>
      </c>
      <c r="AK8" s="485">
        <f t="shared" si="2"/>
        <v>1500</v>
      </c>
      <c r="AL8" s="485">
        <f t="shared" si="2"/>
        <v>448</v>
      </c>
      <c r="AM8" s="483">
        <f t="shared" si="2"/>
        <v>68443</v>
      </c>
    </row>
    <row r="9" spans="1:42" x14ac:dyDescent="0.2">
      <c r="A9" s="5" t="s">
        <v>188</v>
      </c>
      <c r="B9" s="64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AG9" s="62"/>
      <c r="AH9" s="62"/>
      <c r="AI9" s="62"/>
      <c r="AJ9" s="62"/>
      <c r="AK9" s="62"/>
      <c r="AL9" s="62"/>
      <c r="AM9" s="62"/>
      <c r="AN9" s="62"/>
      <c r="AO9" s="62"/>
      <c r="AP9" s="62"/>
    </row>
    <row r="10" spans="1:42" x14ac:dyDescent="0.2">
      <c r="A10" s="164"/>
    </row>
    <row r="11" spans="1:42" x14ac:dyDescent="0.2">
      <c r="A11" s="164"/>
    </row>
    <row r="12" spans="1:42" x14ac:dyDescent="0.2">
      <c r="A12" s="3"/>
    </row>
  </sheetData>
  <sheetProtection password="EA98" sheet="1" formatColumns="0" selectLockedCells="1"/>
  <phoneticPr fontId="29" type="noConversion"/>
  <dataValidations count="1">
    <dataValidation type="whole" allowBlank="1" showInputMessage="1" showErrorMessage="1" errorTitle="ERRORE NEL DATO IMMESSO" error="INSERIRE SOLO NUMERI INTERI" sqref="AG6:AL7">
      <formula1>1</formula1>
      <formula2>999999999999</formula2>
    </dataValidation>
  </dataValidations>
  <printOptions horizontalCentered="1" verticalCentered="1"/>
  <pageMargins left="0" right="0" top="0.15748031496062992" bottom="0.15748031496062992" header="0.19685039370078741" footer="0.19685039370078741"/>
  <pageSetup paperSize="9" scale="75" orientation="landscape" horizontalDpi="300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1"/>
  <dimension ref="A1:N53"/>
  <sheetViews>
    <sheetView showGridLines="0" workbookViewId="0">
      <pane ySplit="3" topLeftCell="A4" activePane="bottomLeft" state="frozen"/>
      <selection activeCell="A2" sqref="A2"/>
      <selection pane="bottomLeft" activeCell="D14" sqref="D14"/>
    </sheetView>
  </sheetViews>
  <sheetFormatPr defaultRowHeight="10.5" x14ac:dyDescent="0.15"/>
  <cols>
    <col min="1" max="1" width="87.83203125" customWidth="1"/>
    <col min="2" max="2" width="18" customWidth="1"/>
    <col min="3" max="3" width="18" hidden="1" customWidth="1"/>
    <col min="4" max="4" width="23" customWidth="1"/>
    <col min="6" max="6" width="12.5" bestFit="1" customWidth="1"/>
    <col min="7" max="7" width="0" hidden="1" customWidth="1"/>
  </cols>
  <sheetData>
    <row r="1" spans="1:14" s="5" customFormat="1" ht="43.5" customHeight="1" x14ac:dyDescent="0.2">
      <c r="A1" s="930" t="str">
        <f>'t1'!A1</f>
        <v>Amministrazioni incluse nell'elenco ISTAT art. 1 c.3 legge 196/2009 (lista S13) - anno 2016</v>
      </c>
      <c r="B1" s="930"/>
      <c r="C1" s="930"/>
      <c r="D1" s="930"/>
      <c r="E1" s="3"/>
      <c r="F1" s="3"/>
      <c r="G1" s="3"/>
      <c r="H1" s="4"/>
      <c r="I1" s="3"/>
      <c r="J1" s="3"/>
      <c r="K1" s="3"/>
      <c r="L1" s="3"/>
      <c r="N1"/>
    </row>
    <row r="2" spans="1:14" ht="30" customHeight="1" thickBot="1" x14ac:dyDescent="0.25">
      <c r="A2" s="6"/>
      <c r="B2" s="980" t="str">
        <f>IF(AND(A32="",(D25+D26+D27+D28+D29)&gt;0),"ATTENZIONE!  Inserire nel campo NOTE l'elenco delle Istituzioni ed il relativo importo dei rimborsi",IF(AND(A32&lt;&gt;"",(D25+D26+D27+D28+D29)=0),"ATTENZIONE!  il campo NOTE non deve essere compilato in assenza di rimborsi",""))</f>
        <v/>
      </c>
      <c r="C2" s="980"/>
      <c r="D2" s="980"/>
    </row>
    <row r="3" spans="1:14" ht="21.75" customHeight="1" thickBot="1" x14ac:dyDescent="0.2">
      <c r="A3" s="117" t="s">
        <v>134</v>
      </c>
      <c r="B3" s="300" t="s">
        <v>107</v>
      </c>
      <c r="C3" s="830"/>
      <c r="D3" s="301" t="s">
        <v>109</v>
      </c>
    </row>
    <row r="4" spans="1:14" s="119" customFormat="1" ht="23.25" customHeight="1" thickTop="1" x14ac:dyDescent="0.2">
      <c r="A4" s="118" t="s">
        <v>156</v>
      </c>
      <c r="B4" s="178" t="s">
        <v>160</v>
      </c>
      <c r="C4" s="831">
        <f>ROUND(D4,0)</f>
        <v>6099</v>
      </c>
      <c r="D4" s="221">
        <f>3691+2408</f>
        <v>6099</v>
      </c>
    </row>
    <row r="5" spans="1:14" s="119" customFormat="1" ht="23.25" customHeight="1" x14ac:dyDescent="0.2">
      <c r="A5" s="122" t="s">
        <v>377</v>
      </c>
      <c r="B5" s="179" t="s">
        <v>172</v>
      </c>
      <c r="C5" s="832">
        <f t="shared" ref="C5:C29" si="0">ROUND(D5,0)</f>
        <v>0</v>
      </c>
      <c r="D5" s="221"/>
    </row>
    <row r="6" spans="1:14" s="119" customFormat="1" ht="23.25" customHeight="1" x14ac:dyDescent="0.2">
      <c r="A6" s="122" t="s">
        <v>150</v>
      </c>
      <c r="B6" s="169" t="s">
        <v>173</v>
      </c>
      <c r="C6" s="831">
        <f t="shared" si="0"/>
        <v>0</v>
      </c>
      <c r="D6" s="221"/>
    </row>
    <row r="7" spans="1:14" s="119" customFormat="1" ht="23.25" customHeight="1" x14ac:dyDescent="0.2">
      <c r="A7" s="122" t="s">
        <v>154</v>
      </c>
      <c r="B7" s="180" t="s">
        <v>174</v>
      </c>
      <c r="C7" s="832">
        <f t="shared" si="0"/>
        <v>0</v>
      </c>
      <c r="D7" s="221"/>
    </row>
    <row r="8" spans="1:14" s="119" customFormat="1" ht="23.25" customHeight="1" x14ac:dyDescent="0.2">
      <c r="A8" s="123" t="s">
        <v>153</v>
      </c>
      <c r="B8" s="169" t="s">
        <v>175</v>
      </c>
      <c r="C8" s="831">
        <f t="shared" si="0"/>
        <v>0</v>
      </c>
      <c r="D8" s="221"/>
    </row>
    <row r="9" spans="1:14" s="119" customFormat="1" ht="23.25" customHeight="1" x14ac:dyDescent="0.2">
      <c r="A9" s="147" t="s">
        <v>152</v>
      </c>
      <c r="B9" s="180" t="s">
        <v>176</v>
      </c>
      <c r="C9" s="832">
        <f t="shared" si="0"/>
        <v>0</v>
      </c>
      <c r="D9" s="222"/>
    </row>
    <row r="10" spans="1:14" s="119" customFormat="1" ht="23.25" customHeight="1" x14ac:dyDescent="0.2">
      <c r="A10" s="181" t="s">
        <v>378</v>
      </c>
      <c r="B10" s="169" t="s">
        <v>164</v>
      </c>
      <c r="C10" s="831">
        <f t="shared" si="0"/>
        <v>0</v>
      </c>
      <c r="D10" s="221"/>
    </row>
    <row r="11" spans="1:14" s="119" customFormat="1" ht="23.25" customHeight="1" x14ac:dyDescent="0.2">
      <c r="A11" s="123" t="s">
        <v>177</v>
      </c>
      <c r="B11" s="168" t="s">
        <v>178</v>
      </c>
      <c r="C11" s="831">
        <f t="shared" si="0"/>
        <v>0</v>
      </c>
      <c r="D11" s="221"/>
    </row>
    <row r="12" spans="1:14" s="119" customFormat="1" ht="23.25" customHeight="1" x14ac:dyDescent="0.2">
      <c r="A12" s="123" t="s">
        <v>53</v>
      </c>
      <c r="B12" s="168" t="s">
        <v>180</v>
      </c>
      <c r="C12" s="831">
        <f t="shared" si="0"/>
        <v>0</v>
      </c>
      <c r="D12" s="221"/>
    </row>
    <row r="13" spans="1:14" s="119" customFormat="1" ht="23.25" customHeight="1" x14ac:dyDescent="0.2">
      <c r="A13" s="123" t="s">
        <v>379</v>
      </c>
      <c r="B13" s="169" t="s">
        <v>191</v>
      </c>
      <c r="C13" s="831">
        <f t="shared" si="0"/>
        <v>0</v>
      </c>
      <c r="D13" s="221"/>
    </row>
    <row r="14" spans="1:14" s="119" customFormat="1" ht="23.25" customHeight="1" x14ac:dyDescent="0.2">
      <c r="A14" s="123" t="s">
        <v>2</v>
      </c>
      <c r="B14" s="169" t="s">
        <v>3</v>
      </c>
      <c r="C14" s="831">
        <f t="shared" si="0"/>
        <v>0</v>
      </c>
      <c r="D14" s="221"/>
    </row>
    <row r="15" spans="1:14" s="119" customFormat="1" ht="23.25" customHeight="1" x14ac:dyDescent="0.2">
      <c r="A15" s="147" t="s">
        <v>111</v>
      </c>
      <c r="B15" s="180" t="s">
        <v>179</v>
      </c>
      <c r="C15" s="832">
        <f t="shared" si="0"/>
        <v>0</v>
      </c>
      <c r="D15" s="222"/>
    </row>
    <row r="16" spans="1:14" s="119" customFormat="1" ht="23.25" customHeight="1" x14ac:dyDescent="0.2">
      <c r="A16" s="181" t="s">
        <v>380</v>
      </c>
      <c r="B16" s="179" t="s">
        <v>161</v>
      </c>
      <c r="C16" s="833">
        <f t="shared" si="0"/>
        <v>56441</v>
      </c>
      <c r="D16" s="222">
        <f>47335+130+1240+589+259+4011-588+436+2674+355</f>
        <v>56441</v>
      </c>
    </row>
    <row r="17" spans="1:8" s="119" customFormat="1" ht="23.25" customHeight="1" x14ac:dyDescent="0.2">
      <c r="A17" s="124" t="s">
        <v>381</v>
      </c>
      <c r="B17" s="169" t="s">
        <v>162</v>
      </c>
      <c r="C17" s="831">
        <f t="shared" si="0"/>
        <v>0</v>
      </c>
      <c r="D17" s="221"/>
    </row>
    <row r="18" spans="1:8" s="121" customFormat="1" ht="23.25" customHeight="1" x14ac:dyDescent="0.2">
      <c r="A18" s="120" t="s">
        <v>151</v>
      </c>
      <c r="B18" s="168" t="s">
        <v>171</v>
      </c>
      <c r="C18" s="831">
        <f t="shared" si="0"/>
        <v>974</v>
      </c>
      <c r="D18" s="222">
        <f>568+69+337</f>
        <v>974</v>
      </c>
    </row>
    <row r="19" spans="1:8" s="121" customFormat="1" ht="23.25" customHeight="1" x14ac:dyDescent="0.2">
      <c r="A19" s="784" t="s">
        <v>492</v>
      </c>
      <c r="B19" s="785" t="s">
        <v>493</v>
      </c>
      <c r="C19" s="834">
        <f t="shared" si="0"/>
        <v>0</v>
      </c>
      <c r="D19" s="221"/>
    </row>
    <row r="20" spans="1:8" s="5" customFormat="1" ht="23.25" customHeight="1" x14ac:dyDescent="0.2">
      <c r="A20" s="118" t="s">
        <v>382</v>
      </c>
      <c r="B20" s="169" t="s">
        <v>167</v>
      </c>
      <c r="C20" s="831">
        <f t="shared" si="0"/>
        <v>144540</v>
      </c>
      <c r="D20" s="221">
        <f>119903+22086+2551</f>
        <v>144540</v>
      </c>
      <c r="G20" s="786" t="s">
        <v>494</v>
      </c>
    </row>
    <row r="21" spans="1:8" s="121" customFormat="1" ht="23.25" customHeight="1" x14ac:dyDescent="0.2">
      <c r="A21" s="118" t="s">
        <v>383</v>
      </c>
      <c r="B21" s="180" t="s">
        <v>168</v>
      </c>
      <c r="C21" s="832">
        <f t="shared" si="0"/>
        <v>37737</v>
      </c>
      <c r="D21" s="221">
        <v>37737</v>
      </c>
      <c r="G21" s="787" t="s">
        <v>495</v>
      </c>
    </row>
    <row r="22" spans="1:8" s="121" customFormat="1" ht="23.25" customHeight="1" x14ac:dyDescent="0.2">
      <c r="A22" s="118" t="s">
        <v>110</v>
      </c>
      <c r="B22" s="169" t="s">
        <v>169</v>
      </c>
      <c r="C22" s="831">
        <f t="shared" si="0"/>
        <v>6760</v>
      </c>
      <c r="D22" s="221">
        <v>6760</v>
      </c>
      <c r="F22" s="788" t="s">
        <v>496</v>
      </c>
      <c r="G22" s="789">
        <v>2</v>
      </c>
    </row>
    <row r="23" spans="1:8" s="121" customFormat="1" ht="23.25" customHeight="1" x14ac:dyDescent="0.2">
      <c r="A23" s="118" t="s">
        <v>384</v>
      </c>
      <c r="B23" s="180" t="s">
        <v>163</v>
      </c>
      <c r="C23" s="832">
        <f t="shared" si="0"/>
        <v>0</v>
      </c>
      <c r="D23" s="221"/>
    </row>
    <row r="24" spans="1:8" s="121" customFormat="1" ht="23.25" customHeight="1" x14ac:dyDescent="0.2">
      <c r="A24" s="798" t="s">
        <v>506</v>
      </c>
      <c r="B24" s="169" t="s">
        <v>165</v>
      </c>
      <c r="C24" s="835">
        <f t="shared" si="0"/>
        <v>0</v>
      </c>
      <c r="D24" s="223"/>
    </row>
    <row r="25" spans="1:8" s="121" customFormat="1" ht="23.25" customHeight="1" x14ac:dyDescent="0.2">
      <c r="A25" s="182" t="s">
        <v>398</v>
      </c>
      <c r="B25" s="168" t="s">
        <v>166</v>
      </c>
      <c r="C25" s="836">
        <f t="shared" si="0"/>
        <v>0</v>
      </c>
      <c r="D25" s="223"/>
    </row>
    <row r="26" spans="1:8" s="121" customFormat="1" ht="23.25" customHeight="1" x14ac:dyDescent="0.2">
      <c r="A26" s="182" t="s">
        <v>399</v>
      </c>
      <c r="B26" s="168" t="s">
        <v>400</v>
      </c>
      <c r="C26" s="836">
        <f t="shared" si="0"/>
        <v>0</v>
      </c>
      <c r="D26" s="223"/>
    </row>
    <row r="27" spans="1:8" s="121" customFormat="1" ht="23.25" customHeight="1" x14ac:dyDescent="0.2">
      <c r="A27" s="657" t="s">
        <v>426</v>
      </c>
      <c r="B27" s="168" t="s">
        <v>386</v>
      </c>
      <c r="C27" s="836">
        <f t="shared" si="0"/>
        <v>0</v>
      </c>
      <c r="D27" s="223"/>
    </row>
    <row r="28" spans="1:8" s="121" customFormat="1" ht="23.25" customHeight="1" x14ac:dyDescent="0.2">
      <c r="A28" s="656" t="s">
        <v>425</v>
      </c>
      <c r="B28" s="169" t="s">
        <v>170</v>
      </c>
      <c r="C28" s="837">
        <f t="shared" si="0"/>
        <v>0</v>
      </c>
      <c r="D28" s="222"/>
    </row>
    <row r="29" spans="1:8" s="121" customFormat="1" ht="23.25" customHeight="1" thickBot="1" x14ac:dyDescent="0.25">
      <c r="A29" s="659" t="s">
        <v>427</v>
      </c>
      <c r="B29" s="170" t="s">
        <v>401</v>
      </c>
      <c r="C29" s="838">
        <f t="shared" si="0"/>
        <v>0</v>
      </c>
      <c r="D29" s="224"/>
    </row>
    <row r="30" spans="1:8" s="121" customFormat="1" ht="15" customHeight="1" thickBot="1" x14ac:dyDescent="0.2">
      <c r="A30" s="987" t="str">
        <f>IF(G22=1,"ATTENZIONE è stata dichiarata IRAP commerciale. Controllare l'importo inserito!"," ")</f>
        <v xml:space="preserve"> </v>
      </c>
      <c r="B30" s="987"/>
      <c r="C30" s="987"/>
      <c r="D30" s="987"/>
    </row>
    <row r="31" spans="1:8" s="121" customFormat="1" ht="15" customHeight="1" x14ac:dyDescent="0.15">
      <c r="A31" s="984" t="s">
        <v>478</v>
      </c>
      <c r="B31" s="985"/>
      <c r="C31" s="985"/>
      <c r="D31" s="986"/>
    </row>
    <row r="32" spans="1:8" s="121" customFormat="1" ht="95.1" customHeight="1" thickBot="1" x14ac:dyDescent="0.2">
      <c r="A32" s="981"/>
      <c r="B32" s="982"/>
      <c r="C32" s="982"/>
      <c r="D32" s="983"/>
      <c r="E32" s="988" t="str">
        <f>IF(AND(A32="",(D25+D26)&gt;0),"ATTENZIONE!  Inserire nel campo NOTE l'elenco delle Istituzioni ed il relativo importo dei rimborsi EFFETTUATI!",IF(AND(A32&lt;&gt;"",(D25+D26)=0),"ATTENZIONE!  il campo NOTE non deve essere compilato in assenza di rimborsi",""))</f>
        <v/>
      </c>
      <c r="F32" s="989"/>
      <c r="G32" s="989"/>
      <c r="H32" s="989"/>
    </row>
    <row r="33" spans="1:8" s="121" customFormat="1" ht="15" customHeight="1" thickBot="1" x14ac:dyDescent="0.2">
      <c r="A33" s="987"/>
      <c r="B33" s="987"/>
      <c r="C33" s="987"/>
      <c r="D33" s="987"/>
    </row>
    <row r="34" spans="1:8" s="121" customFormat="1" ht="15" customHeight="1" x14ac:dyDescent="0.15">
      <c r="A34" s="984" t="s">
        <v>479</v>
      </c>
      <c r="B34" s="985"/>
      <c r="C34" s="985"/>
      <c r="D34" s="986"/>
    </row>
    <row r="35" spans="1:8" s="121" customFormat="1" ht="95.1" customHeight="1" thickBot="1" x14ac:dyDescent="0.2">
      <c r="A35" s="981"/>
      <c r="B35" s="982"/>
      <c r="C35" s="982"/>
      <c r="D35" s="983"/>
      <c r="E35" s="988" t="str">
        <f>IF(AND(A35="",(D27+D28+D29)&gt;0),"ATTENZIONE!  Inserire nel campo NOTE l'elenco delle Istituzioni ed il relativo importo dei rimborsi RICEVUTI!",IF(AND(A35&lt;&gt;"",(D27+D28+D29)=0),"ATTENZIONE!  il campo NOTE non deve essere compilato in assenza di rimborsi",""))</f>
        <v/>
      </c>
      <c r="F35" s="989"/>
      <c r="G35" s="989"/>
      <c r="H35" s="989"/>
    </row>
    <row r="36" spans="1:8" s="121" customFormat="1" ht="23.25" customHeight="1" x14ac:dyDescent="0.2">
      <c r="A36" s="5" t="s">
        <v>428</v>
      </c>
      <c r="B36"/>
      <c r="C36"/>
    </row>
    <row r="37" spans="1:8" ht="25.5" customHeight="1" x14ac:dyDescent="0.2">
      <c r="A37" s="990" t="s">
        <v>480</v>
      </c>
      <c r="B37" s="990"/>
      <c r="C37" s="990"/>
      <c r="D37" s="990"/>
    </row>
    <row r="38" spans="1:8" ht="25.5" customHeight="1" x14ac:dyDescent="0.2">
      <c r="A38" s="990" t="s">
        <v>481</v>
      </c>
      <c r="B38" s="990"/>
      <c r="C38" s="990"/>
      <c r="D38" s="990"/>
    </row>
    <row r="53" spans="1:1" x14ac:dyDescent="0.15">
      <c r="A53" s="658"/>
    </row>
  </sheetData>
  <sheetProtection password="EA98" sheet="1" formatColumns="0" selectLockedCells="1"/>
  <mergeCells count="12">
    <mergeCell ref="E32:H32"/>
    <mergeCell ref="A33:D33"/>
    <mergeCell ref="A35:D35"/>
    <mergeCell ref="E35:H35"/>
    <mergeCell ref="A37:D37"/>
    <mergeCell ref="A38:D38"/>
    <mergeCell ref="B2:D2"/>
    <mergeCell ref="A32:D32"/>
    <mergeCell ref="A31:D31"/>
    <mergeCell ref="A34:D34"/>
    <mergeCell ref="A1:D1"/>
    <mergeCell ref="A30:D30"/>
  </mergeCells>
  <phoneticPr fontId="29" type="noConversion"/>
  <dataValidations count="4">
    <dataValidation type="textLength" allowBlank="1" showInputMessage="1" showErrorMessage="1" errorTitle="ATTENZIONE ! ! ! " error="E' stato superato il limite di 1000 caratteri" sqref="A32:D32 A35:D35">
      <formula1>0</formula1>
      <formula2>1000</formula2>
    </dataValidation>
    <dataValidation type="whole" allowBlank="1" showInputMessage="1" showErrorMessage="1" errorTitle="ERRORE NEL DATO IMMESSO" error="INSERIRE SOLO NUMERI INTERI" sqref="D4:D24">
      <formula1>1</formula1>
      <formula2>999999999999</formula2>
    </dataValidation>
    <dataValidation type="whole" allowBlank="1" showInputMessage="1" showErrorMessage="1" errorTitle="ERRORE NEL DATO IMMESSO" error="INSERIRE SOLO NUMERI INTERI" promptTitle="ATTENZIONE" prompt="Inserire nel campo NOTE sottostante il nome delle Istituzioni da cui si ricevono i rimborsi ed i relativi importi" sqref="D27:D29">
      <formula1>1</formula1>
      <formula2>999999999999</formula2>
    </dataValidation>
    <dataValidation type="whole" allowBlank="1" showInputMessage="1" showErrorMessage="1" errorTitle="ERRORE NEL DATO IMMESSO" error="INSERIRE SOLO NUMERI INTERI" promptTitle="ATTENZIONE" prompt="Inserire nel campo NOTE sottostante il nome delle Istituzioni che ricevono i rimborsi ed i relativi importi" sqref="D25:D26">
      <formula1>1</formula1>
      <formula2>999999999999</formula2>
    </dataValidation>
  </dataValidations>
  <printOptions horizontalCentered="1" verticalCentered="1"/>
  <pageMargins left="0" right="0" top="0.19685039370078741" bottom="0.15748031496062992" header="0.19685039370078741" footer="0.19685039370078741"/>
  <pageSetup paperSize="9" scale="85" orientation="portrait" horizontalDpi="300" vertic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912" r:id="rId4" name="Drop Down 928">
              <controlPr defaultSize="0" autoLine="0" autoPict="0" altText="No">
                <anchor moveWithCells="1">
                  <from>
                    <xdr:col>4</xdr:col>
                    <xdr:colOff>38100</xdr:colOff>
                    <xdr:row>21</xdr:row>
                    <xdr:rowOff>66675</xdr:rowOff>
                  </from>
                  <to>
                    <xdr:col>5</xdr:col>
                    <xdr:colOff>0</xdr:colOff>
                    <xdr:row>21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pane ySplit="3" topLeftCell="A22" activePane="bottomLeft" state="frozen"/>
      <selection pane="bottomLeft" activeCell="C4" sqref="C4:C6"/>
    </sheetView>
  </sheetViews>
  <sheetFormatPr defaultColWidth="9.1640625" defaultRowHeight="10.5" x14ac:dyDescent="0.15"/>
  <cols>
    <col min="1" max="1" width="87.83203125" style="374" customWidth="1"/>
    <col min="2" max="3" width="25.83203125" style="374" customWidth="1"/>
    <col min="4" max="4" width="60.83203125" style="374" customWidth="1"/>
    <col min="5" max="5" width="9.1640625" style="374" hidden="1" customWidth="1"/>
    <col min="6" max="6" width="10" style="374" customWidth="1"/>
    <col min="7" max="16384" width="9.1640625" style="374"/>
  </cols>
  <sheetData>
    <row r="1" spans="1:12" s="373" customFormat="1" ht="43.5" customHeight="1" x14ac:dyDescent="0.2">
      <c r="A1" s="930" t="str">
        <f>'t1'!A1</f>
        <v>Amministrazioni incluse nell'elenco ISTAT art. 1 c.3 legge 196/2009 (lista S13) - anno 2016</v>
      </c>
      <c r="B1" s="930"/>
      <c r="C1" s="991"/>
      <c r="D1" s="991"/>
      <c r="E1" s="745"/>
      <c r="F1" s="4"/>
      <c r="G1" s="745"/>
      <c r="H1" s="745"/>
      <c r="I1" s="745"/>
      <c r="J1" s="745"/>
      <c r="L1" s="374"/>
    </row>
    <row r="2" spans="1:12" ht="30" customHeight="1" thickBot="1" x14ac:dyDescent="0.2">
      <c r="A2" s="992" t="str">
        <f>IF(B31&gt;0,IF($F$32&gt;0," ","Attenzione: Compilare la presente Tabella"),IF(C31=0," "," "))</f>
        <v xml:space="preserve"> </v>
      </c>
      <c r="B2" s="992"/>
      <c r="C2" s="993"/>
      <c r="D2" s="993"/>
    </row>
    <row r="3" spans="1:12" ht="21.75" customHeight="1" thickBot="1" x14ac:dyDescent="0.2">
      <c r="A3" s="746" t="s">
        <v>458</v>
      </c>
      <c r="B3" s="747" t="s">
        <v>459</v>
      </c>
      <c r="C3" s="747" t="s">
        <v>460</v>
      </c>
      <c r="D3" s="748" t="s">
        <v>419</v>
      </c>
    </row>
    <row r="4" spans="1:12" s="752" customFormat="1" ht="23.25" customHeight="1" x14ac:dyDescent="0.2">
      <c r="A4" s="749" t="s">
        <v>461</v>
      </c>
      <c r="B4" s="750">
        <f>'t12'!K8</f>
        <v>363774</v>
      </c>
      <c r="C4" s="994">
        <v>455059</v>
      </c>
      <c r="D4" s="997" t="s">
        <v>555</v>
      </c>
      <c r="E4" s="751" t="s">
        <v>462</v>
      </c>
    </row>
    <row r="5" spans="1:12" s="752" customFormat="1" ht="23.25" customHeight="1" x14ac:dyDescent="0.2">
      <c r="A5" s="657" t="s">
        <v>463</v>
      </c>
      <c r="B5" s="753">
        <f>'t13'!I8</f>
        <v>68443</v>
      </c>
      <c r="C5" s="995"/>
      <c r="D5" s="998"/>
      <c r="E5" s="751" t="s">
        <v>464</v>
      </c>
    </row>
    <row r="6" spans="1:12" s="752" customFormat="1" ht="23.25" customHeight="1" x14ac:dyDescent="0.2">
      <c r="A6" s="657" t="s">
        <v>465</v>
      </c>
      <c r="B6" s="753">
        <f>'t14'!D4</f>
        <v>6099</v>
      </c>
      <c r="C6" s="996"/>
      <c r="D6" s="999"/>
      <c r="E6" s="751" t="s">
        <v>464</v>
      </c>
    </row>
    <row r="7" spans="1:12" s="752" customFormat="1" ht="23.25" customHeight="1" x14ac:dyDescent="0.2">
      <c r="A7" s="657" t="s">
        <v>466</v>
      </c>
      <c r="B7" s="753">
        <f>'t14'!D5</f>
        <v>0</v>
      </c>
      <c r="C7" s="807">
        <v>0</v>
      </c>
      <c r="D7" s="811"/>
      <c r="E7" s="751" t="s">
        <v>172</v>
      </c>
    </row>
    <row r="8" spans="1:12" s="752" customFormat="1" ht="23.25" customHeight="1" x14ac:dyDescent="0.2">
      <c r="A8" s="657" t="s">
        <v>150</v>
      </c>
      <c r="B8" s="753">
        <f>'t14'!D6</f>
        <v>0</v>
      </c>
      <c r="C8" s="807">
        <v>11419</v>
      </c>
      <c r="D8" s="811" t="s">
        <v>556</v>
      </c>
      <c r="E8" s="751" t="s">
        <v>173</v>
      </c>
    </row>
    <row r="9" spans="1:12" s="752" customFormat="1" ht="23.25" customHeight="1" x14ac:dyDescent="0.2">
      <c r="A9" s="754" t="s">
        <v>154</v>
      </c>
      <c r="B9" s="753">
        <f>'t14'!D7</f>
        <v>0</v>
      </c>
      <c r="C9" s="808">
        <v>8571</v>
      </c>
      <c r="D9" s="812" t="s">
        <v>557</v>
      </c>
      <c r="E9" s="751" t="s">
        <v>174</v>
      </c>
    </row>
    <row r="10" spans="1:12" s="752" customFormat="1" ht="23.25" customHeight="1" x14ac:dyDescent="0.2">
      <c r="A10" s="657" t="s">
        <v>153</v>
      </c>
      <c r="B10" s="753">
        <f>'t14'!D8</f>
        <v>0</v>
      </c>
      <c r="C10" s="807">
        <v>0</v>
      </c>
      <c r="D10" s="811"/>
      <c r="E10" s="751" t="s">
        <v>175</v>
      </c>
    </row>
    <row r="11" spans="1:12" s="752" customFormat="1" ht="23.25" customHeight="1" x14ac:dyDescent="0.2">
      <c r="A11" s="657" t="s">
        <v>152</v>
      </c>
      <c r="B11" s="753">
        <f>'t14'!D9</f>
        <v>0</v>
      </c>
      <c r="C11" s="807">
        <v>0</v>
      </c>
      <c r="D11" s="811"/>
      <c r="E11" s="751" t="s">
        <v>176</v>
      </c>
    </row>
    <row r="12" spans="1:12" s="752" customFormat="1" ht="23.25" customHeight="1" x14ac:dyDescent="0.2">
      <c r="A12" s="657" t="s">
        <v>482</v>
      </c>
      <c r="B12" s="753">
        <f>'t14'!D10</f>
        <v>0</v>
      </c>
      <c r="C12" s="807">
        <v>0</v>
      </c>
      <c r="D12" s="811"/>
      <c r="E12" s="751" t="s">
        <v>164</v>
      </c>
    </row>
    <row r="13" spans="1:12" s="752" customFormat="1" ht="23.25" customHeight="1" x14ac:dyDescent="0.2">
      <c r="A13" s="657" t="s">
        <v>483</v>
      </c>
      <c r="B13" s="753">
        <f>'t14'!D23</f>
        <v>0</v>
      </c>
      <c r="C13" s="807">
        <v>0</v>
      </c>
      <c r="D13" s="811"/>
      <c r="E13" s="751" t="s">
        <v>163</v>
      </c>
    </row>
    <row r="14" spans="1:12" s="752" customFormat="1" ht="23.25" customHeight="1" x14ac:dyDescent="0.2">
      <c r="A14" s="657" t="s">
        <v>177</v>
      </c>
      <c r="B14" s="753">
        <f>'t14'!D11</f>
        <v>0</v>
      </c>
      <c r="C14" s="807">
        <v>550</v>
      </c>
      <c r="D14" s="811" t="s">
        <v>562</v>
      </c>
      <c r="E14" s="751" t="s">
        <v>178</v>
      </c>
    </row>
    <row r="15" spans="1:12" s="752" customFormat="1" ht="23.25" customHeight="1" x14ac:dyDescent="0.2">
      <c r="A15" s="657" t="s">
        <v>53</v>
      </c>
      <c r="B15" s="755">
        <f>'t14'!D12</f>
        <v>0</v>
      </c>
      <c r="C15" s="808">
        <v>0</v>
      </c>
      <c r="D15" s="812"/>
      <c r="E15" s="751" t="s">
        <v>180</v>
      </c>
    </row>
    <row r="16" spans="1:12" s="752" customFormat="1" ht="23.25" customHeight="1" x14ac:dyDescent="0.2">
      <c r="A16" s="657" t="s">
        <v>379</v>
      </c>
      <c r="B16" s="753">
        <f>'t14'!D13</f>
        <v>0</v>
      </c>
      <c r="C16" s="808">
        <v>49562</v>
      </c>
      <c r="D16" s="812" t="s">
        <v>560</v>
      </c>
      <c r="E16" s="751" t="s">
        <v>191</v>
      </c>
    </row>
    <row r="17" spans="1:6" s="752" customFormat="1" ht="23.25" customHeight="1" x14ac:dyDescent="0.2">
      <c r="A17" s="657" t="s">
        <v>467</v>
      </c>
      <c r="B17" s="753">
        <f>'t14'!D14</f>
        <v>0</v>
      </c>
      <c r="C17" s="807">
        <f>825+2318</f>
        <v>3143</v>
      </c>
      <c r="D17" s="811" t="s">
        <v>563</v>
      </c>
      <c r="E17" s="751" t="s">
        <v>3</v>
      </c>
    </row>
    <row r="18" spans="1:6" s="756" customFormat="1" ht="23.25" customHeight="1" x14ac:dyDescent="0.2">
      <c r="A18" s="657" t="s">
        <v>111</v>
      </c>
      <c r="B18" s="753">
        <f>'t14'!D15</f>
        <v>0</v>
      </c>
      <c r="C18" s="808"/>
      <c r="D18" s="812"/>
      <c r="E18" s="744" t="s">
        <v>179</v>
      </c>
    </row>
    <row r="19" spans="1:6" s="373" customFormat="1" ht="23.25" customHeight="1" x14ac:dyDescent="0.2">
      <c r="A19" s="657" t="s">
        <v>484</v>
      </c>
      <c r="B19" s="753">
        <f>'t14'!D16</f>
        <v>56441</v>
      </c>
      <c r="C19" s="807">
        <v>56442</v>
      </c>
      <c r="D19" s="811" t="s">
        <v>558</v>
      </c>
      <c r="E19" s="757" t="s">
        <v>161</v>
      </c>
    </row>
    <row r="20" spans="1:6" s="756" customFormat="1" ht="23.25" customHeight="1" x14ac:dyDescent="0.2">
      <c r="A20" s="657" t="s">
        <v>381</v>
      </c>
      <c r="B20" s="753">
        <f>'t14'!D17</f>
        <v>0</v>
      </c>
      <c r="C20" s="807">
        <v>0</v>
      </c>
      <c r="D20" s="811"/>
      <c r="E20" s="751" t="s">
        <v>162</v>
      </c>
    </row>
    <row r="21" spans="1:6" s="756" customFormat="1" ht="23.25" customHeight="1" x14ac:dyDescent="0.2">
      <c r="A21" s="657" t="s">
        <v>151</v>
      </c>
      <c r="B21" s="753">
        <f>'t14'!D18</f>
        <v>974</v>
      </c>
      <c r="C21" s="807">
        <v>0</v>
      </c>
      <c r="D21" s="811"/>
      <c r="E21" s="751" t="s">
        <v>171</v>
      </c>
    </row>
    <row r="22" spans="1:6" s="756" customFormat="1" ht="23.25" customHeight="1" x14ac:dyDescent="0.2">
      <c r="A22" s="657" t="s">
        <v>492</v>
      </c>
      <c r="B22" s="753">
        <f>'t14'!D19</f>
        <v>0</v>
      </c>
      <c r="C22" s="807">
        <v>0</v>
      </c>
      <c r="D22" s="811"/>
      <c r="E22" s="751" t="s">
        <v>493</v>
      </c>
    </row>
    <row r="23" spans="1:6" s="756" customFormat="1" ht="23.25" customHeight="1" x14ac:dyDescent="0.2">
      <c r="A23" s="657" t="s">
        <v>468</v>
      </c>
      <c r="B23" s="753">
        <f>'t14'!D20</f>
        <v>144540</v>
      </c>
      <c r="C23" s="807">
        <f>122296.45+22678.31+2054.25</f>
        <v>147029</v>
      </c>
      <c r="D23" s="811" t="s">
        <v>564</v>
      </c>
      <c r="E23" s="751" t="s">
        <v>167</v>
      </c>
    </row>
    <row r="24" spans="1:6" s="756" customFormat="1" ht="23.25" customHeight="1" x14ac:dyDescent="0.2">
      <c r="A24" s="657" t="s">
        <v>485</v>
      </c>
      <c r="B24" s="753">
        <f>'t14'!D21</f>
        <v>37737</v>
      </c>
      <c r="C24" s="808">
        <v>37738</v>
      </c>
      <c r="D24" s="812" t="s">
        <v>559</v>
      </c>
      <c r="E24" s="751" t="s">
        <v>168</v>
      </c>
    </row>
    <row r="25" spans="1:6" s="756" customFormat="1" ht="23.25" customHeight="1" x14ac:dyDescent="0.2">
      <c r="A25" s="657" t="s">
        <v>469</v>
      </c>
      <c r="B25" s="753">
        <f>'t14'!D22</f>
        <v>6760</v>
      </c>
      <c r="C25" s="808">
        <v>6760</v>
      </c>
      <c r="D25" s="812" t="s">
        <v>561</v>
      </c>
      <c r="E25" s="751" t="s">
        <v>169</v>
      </c>
    </row>
    <row r="26" spans="1:6" s="756" customFormat="1" ht="23.25" customHeight="1" x14ac:dyDescent="0.2">
      <c r="A26" s="758" t="s">
        <v>486</v>
      </c>
      <c r="B26" s="753">
        <f>'t14'!D24</f>
        <v>0</v>
      </c>
      <c r="C26" s="808">
        <v>0</v>
      </c>
      <c r="D26" s="812"/>
      <c r="E26" s="751" t="s">
        <v>165</v>
      </c>
    </row>
    <row r="27" spans="1:6" s="756" customFormat="1" ht="23.25" customHeight="1" thickBot="1" x14ac:dyDescent="0.25">
      <c r="A27" s="659" t="s">
        <v>470</v>
      </c>
      <c r="B27" s="759">
        <f>'t14'!D25+'t14'!D26</f>
        <v>0</v>
      </c>
      <c r="C27" s="809">
        <v>0</v>
      </c>
      <c r="D27" s="810"/>
      <c r="E27" s="751" t="s">
        <v>471</v>
      </c>
    </row>
    <row r="28" spans="1:6" ht="15.95" customHeight="1" thickBot="1" x14ac:dyDescent="0.2">
      <c r="A28" s="760" t="s">
        <v>472</v>
      </c>
      <c r="B28" s="761">
        <f>SUM(B4:B27)</f>
        <v>684768</v>
      </c>
      <c r="C28" s="761">
        <f>SUM(C4:C27)</f>
        <v>776273</v>
      </c>
      <c r="D28" s="762"/>
      <c r="E28" s="751" t="s">
        <v>464</v>
      </c>
    </row>
    <row r="29" spans="1:6" ht="15.95" customHeight="1" x14ac:dyDescent="0.15">
      <c r="A29" s="763"/>
      <c r="B29" s="763"/>
      <c r="C29" s="763"/>
      <c r="D29" s="764"/>
      <c r="E29" s="751" t="s">
        <v>464</v>
      </c>
    </row>
    <row r="30" spans="1:6" s="756" customFormat="1" ht="23.25" customHeight="1" thickBot="1" x14ac:dyDescent="0.25">
      <c r="A30" s="765" t="s">
        <v>473</v>
      </c>
      <c r="B30" s="753">
        <f>'t14'!D27+'t14'!D28+'t14'!D29</f>
        <v>0</v>
      </c>
      <c r="C30" s="809">
        <v>0</v>
      </c>
      <c r="D30" s="810"/>
      <c r="E30" s="751" t="s">
        <v>474</v>
      </c>
    </row>
    <row r="31" spans="1:6" ht="15.95" customHeight="1" thickBot="1" x14ac:dyDescent="0.2">
      <c r="A31" s="760" t="s">
        <v>475</v>
      </c>
      <c r="B31" s="761">
        <f>B28-B30</f>
        <v>684768</v>
      </c>
      <c r="C31" s="761">
        <f>C28-C30</f>
        <v>776273</v>
      </c>
      <c r="D31" s="766"/>
      <c r="E31" s="767"/>
    </row>
    <row r="32" spans="1:6" x14ac:dyDescent="0.15">
      <c r="F32" s="768">
        <f>IF(AND(C28=0,C30=0,D4="",D7="",D8="",D9="",D10="",D11="",D12="",D13="",D14="",D15="",D16="",D17="",D18="",D19="",D20="",D21="",D23="",D24="",D25="",D26="",D27="",D30=""),0,1)</f>
        <v>1</v>
      </c>
    </row>
    <row r="33" spans="1:1" x14ac:dyDescent="0.15">
      <c r="A33" s="374" t="s">
        <v>188</v>
      </c>
    </row>
    <row r="44" spans="1:1" x14ac:dyDescent="0.15">
      <c r="A44" s="769"/>
    </row>
  </sheetData>
  <sheetProtection password="EA98" sheet="1" formatColumns="0" selectLockedCells="1"/>
  <mergeCells count="4">
    <mergeCell ref="A1:D1"/>
    <mergeCell ref="A2:D2"/>
    <mergeCell ref="C4:C6"/>
    <mergeCell ref="D4:D6"/>
  </mergeCells>
  <dataValidations count="3">
    <dataValidation type="whole" allowBlank="1" showInputMessage="1" showErrorMessage="1" errorTitle="ERRORE NEL DATO IMMESSO" error="INSERIRE SOLO NUMERI INTERI" sqref="C30 C4:C27">
      <formula1>0</formula1>
      <formula2>99999999999999900000</formula2>
    </dataValidation>
    <dataValidation type="textLength" allowBlank="1" showInputMessage="1" showErrorMessage="1" errorTitle="ATTENZIONE ! ! !" error="E' stato superato il limite di 500 caratteri" sqref="D27 D30">
      <formula1>0</formula1>
      <formula2>500</formula2>
    </dataValidation>
    <dataValidation type="textLength" allowBlank="1" showInputMessage="1" showErrorMessage="1" errorTitle="ATTENZIONE ! ! ! " error="E' stato superato il limite di 500 caratteri" sqref="D4:D26">
      <formula1>0</formula1>
      <formula2>500</formula2>
    </dataValidation>
  </dataValidation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>
    <tabColor rgb="FFCC0099"/>
  </sheetPr>
  <dimension ref="A1:W10"/>
  <sheetViews>
    <sheetView showGridLines="0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C6" sqref="C6"/>
    </sheetView>
  </sheetViews>
  <sheetFormatPr defaultRowHeight="11.25" x14ac:dyDescent="0.2"/>
  <cols>
    <col min="1" max="1" width="52" style="5" customWidth="1"/>
    <col min="2" max="2" width="10" style="7" customWidth="1"/>
    <col min="3" max="5" width="10.83203125" style="7" customWidth="1"/>
    <col min="6" max="8" width="11.83203125" style="7" customWidth="1"/>
    <col min="9" max="14" width="13.83203125" style="7" customWidth="1"/>
    <col min="15" max="19" width="14.83203125" style="7" customWidth="1"/>
    <col min="20" max="20" width="9.33203125" style="115" customWidth="1"/>
  </cols>
  <sheetData>
    <row r="1" spans="1:23" s="5" customFormat="1" ht="43.5" customHeight="1" x14ac:dyDescent="0.2">
      <c r="A1" s="930" t="str">
        <f>'t1'!A1</f>
        <v>Amministrazioni incluse nell'elenco ISTAT art. 1 c.3 legge 196/2009 (lista S13) - anno 2016</v>
      </c>
      <c r="B1" s="930"/>
      <c r="C1" s="930"/>
      <c r="D1" s="930"/>
      <c r="E1" s="930"/>
      <c r="F1" s="930"/>
      <c r="G1" s="930"/>
      <c r="H1" s="930"/>
      <c r="I1" s="930"/>
      <c r="J1" s="930"/>
      <c r="K1" s="930"/>
      <c r="L1" s="930"/>
      <c r="M1" s="930"/>
      <c r="N1" s="930"/>
      <c r="O1" s="930"/>
      <c r="P1" s="930"/>
      <c r="Q1" s="930"/>
      <c r="R1" s="930"/>
      <c r="S1" s="930"/>
      <c r="U1" s="3"/>
      <c r="W1"/>
    </row>
    <row r="2" spans="1:23" s="5" customFormat="1" ht="12.75" customHeight="1" x14ac:dyDescent="0.2"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324"/>
      <c r="U2" s="3"/>
      <c r="W2"/>
    </row>
    <row r="3" spans="1:23" s="5" customFormat="1" ht="21" customHeight="1" x14ac:dyDescent="0.25">
      <c r="A3" s="203" t="s">
        <v>332</v>
      </c>
      <c r="B3" s="7"/>
      <c r="C3" s="7"/>
      <c r="D3" s="7"/>
    </row>
    <row r="4" spans="1:23" s="5" customFormat="1" ht="21" customHeight="1" x14ac:dyDescent="0.25">
      <c r="A4" s="203"/>
      <c r="B4" s="7"/>
      <c r="C4" s="7"/>
      <c r="D4" s="7"/>
      <c r="F4" s="1000" t="s">
        <v>333</v>
      </c>
      <c r="G4" s="1001"/>
      <c r="H4" s="1002"/>
      <c r="I4" s="1000" t="s">
        <v>429</v>
      </c>
      <c r="J4" s="1001"/>
      <c r="K4" s="1001"/>
      <c r="L4" s="1001"/>
      <c r="M4" s="1001"/>
      <c r="N4" s="1002"/>
      <c r="O4" s="1000" t="s">
        <v>430</v>
      </c>
      <c r="P4" s="1001"/>
      <c r="Q4" s="1001"/>
      <c r="R4" s="1001"/>
      <c r="S4" s="1002"/>
    </row>
    <row r="5" spans="1:23" ht="63" x14ac:dyDescent="0.15">
      <c r="A5" s="601" t="s">
        <v>239</v>
      </c>
      <c r="B5" s="602" t="s">
        <v>201</v>
      </c>
      <c r="C5" s="603" t="str">
        <f>"presenti al 31/12/"&amp;'t1'!M1&amp;" (tab.1)"</f>
        <v>presenti al 31/12/2016 (tab.1)</v>
      </c>
      <c r="D5" s="603" t="s">
        <v>15</v>
      </c>
      <c r="E5" s="604" t="s">
        <v>334</v>
      </c>
      <c r="F5" s="605" t="str">
        <f>'t11'!C4</f>
        <v>FERIE</v>
      </c>
      <c r="G5" s="605" t="s">
        <v>335</v>
      </c>
      <c r="H5" s="605" t="s">
        <v>336</v>
      </c>
      <c r="I5" s="605" t="s">
        <v>337</v>
      </c>
      <c r="J5" s="605" t="str">
        <f>'t12'!F4</f>
        <v>R.I.A./ PROGR. ECONOMICA DI ANZIANITA'</v>
      </c>
      <c r="K5" s="605" t="str">
        <f>'t12'!G4</f>
        <v>TREDICESIMA MENSILTA'</v>
      </c>
      <c r="L5" s="606" t="s">
        <v>338</v>
      </c>
      <c r="M5" s="607" t="str">
        <f>'t12'!I4</f>
        <v>ARRETRATI  ANNI PRECEDENTI</v>
      </c>
      <c r="N5" s="607" t="str">
        <f>'t12'!J4</f>
        <v>RECUPERI DERIVANTI DA ASSENZE, RITARDI, ECC.</v>
      </c>
      <c r="O5" s="605" t="s">
        <v>308</v>
      </c>
      <c r="P5" s="605" t="s">
        <v>339</v>
      </c>
      <c r="Q5" s="605" t="s">
        <v>340</v>
      </c>
      <c r="R5" s="606" t="s">
        <v>341</v>
      </c>
      <c r="S5" s="607" t="str">
        <f>'t13'!F4</f>
        <v>ARRETRATI ANNI PRECEDENTI</v>
      </c>
    </row>
    <row r="6" spans="1:23" x14ac:dyDescent="0.2">
      <c r="A6" s="144" t="str">
        <f>'t1'!A6</f>
        <v>PERSONALE DIRIGENTE</v>
      </c>
      <c r="B6" s="326" t="str">
        <f>'t1'!B6</f>
        <v>0D00NF</v>
      </c>
      <c r="C6" s="608">
        <f>'t1'!L6+'t1'!M6</f>
        <v>1</v>
      </c>
      <c r="D6" s="608">
        <f>('t1'!L6+'t1'!M6)-SUM('t3'!C6:F6,'t3'!I6:L6)+SUM('t3'!M6:P6)</f>
        <v>1</v>
      </c>
      <c r="E6" s="609">
        <f>'t12'!C6/12</f>
        <v>1</v>
      </c>
      <c r="F6" s="609">
        <f>IF($D6&gt;0,(('t11'!C8+'t11'!D8)/$D6)," ")</f>
        <v>33</v>
      </c>
      <c r="G6" s="609">
        <f>IF($D6&gt;0,(SUM('t11'!E8:N8)/$D6)," ")</f>
        <v>3</v>
      </c>
      <c r="H6" s="609">
        <f>IF($D6&gt;0,(SUM('t11'!O8:R8)/$D6)," ")</f>
        <v>0</v>
      </c>
      <c r="I6" s="610">
        <f>IF($E6=0," ",('t12'!D6+'t12'!E6+'t12'!H6)/$E6)</f>
        <v>39979</v>
      </c>
      <c r="J6" s="610">
        <f>IF($E6=0," ",'t12'!F6/$E6)</f>
        <v>0</v>
      </c>
      <c r="K6" s="610">
        <f>IF($E6=0," ",'t12'!G6/$E6)</f>
        <v>4485</v>
      </c>
      <c r="L6" s="611">
        <f>SUM(I6:K6)</f>
        <v>44464</v>
      </c>
      <c r="M6" s="612">
        <f>IF($E6=0," ",'t12'!I6/$E6)</f>
        <v>0</v>
      </c>
      <c r="N6" s="612">
        <f>IF($E6=0," ",'t12'!J6/$E6)</f>
        <v>0</v>
      </c>
      <c r="O6" s="610">
        <f>IF($E6=0," ",'t13'!H6/$E6)</f>
        <v>0</v>
      </c>
      <c r="P6" s="610">
        <f>IF($E6=0," ",SUM('t13'!C6:D6)/$E6)</f>
        <v>13846</v>
      </c>
      <c r="Q6" s="610">
        <f>IF($E6=0," ",(SUM('t13'!E6:E6)+'t13'!G6)/$E6)</f>
        <v>0</v>
      </c>
      <c r="R6" s="611">
        <f>SUM(O6:Q6)</f>
        <v>13846</v>
      </c>
      <c r="S6" s="612">
        <f>IF($E6=0," ",'t13'!F6/$E6)</f>
        <v>0</v>
      </c>
    </row>
    <row r="7" spans="1:23" x14ac:dyDescent="0.2">
      <c r="A7" s="144" t="str">
        <f>'t1'!A7</f>
        <v>PERSONALE NON DIRIGENTE</v>
      </c>
      <c r="B7" s="326" t="str">
        <f>'t1'!B7</f>
        <v>0000ND</v>
      </c>
      <c r="C7" s="608">
        <f>'t1'!L7+'t1'!M7</f>
        <v>19</v>
      </c>
      <c r="D7" s="608">
        <f>('t1'!L7+'t1'!M7)-SUM('t3'!C7:F7,'t3'!I7:L7)+SUM('t3'!M7:P7)</f>
        <v>19</v>
      </c>
      <c r="E7" s="609">
        <f>'t12'!C7/12</f>
        <v>15.27</v>
      </c>
      <c r="F7" s="609">
        <f>IF($D7&gt;0,(('t11'!C9+'t11'!D9)/$D7)," ")</f>
        <v>29.26</v>
      </c>
      <c r="G7" s="609">
        <f>IF($D7&gt;0,(SUM('t11'!E9:N9)/$D7)," ")</f>
        <v>26.47</v>
      </c>
      <c r="H7" s="609">
        <f>IF($D7&gt;0,(SUM('t11'!O9:R9)/$D7)," ")</f>
        <v>12.05</v>
      </c>
      <c r="I7" s="610">
        <f>IF($E7=0," ",('t12'!D7+'t12'!E7+'t12'!H7)/$E7)</f>
        <v>19122</v>
      </c>
      <c r="J7" s="610">
        <f>IF($E7=0," ",'t12'!F7/$E7)</f>
        <v>0</v>
      </c>
      <c r="K7" s="610">
        <f>IF($E7=0," ",'t12'!G7/$E7)</f>
        <v>1789</v>
      </c>
      <c r="L7" s="611">
        <f>SUM(I7:K7)</f>
        <v>20911</v>
      </c>
      <c r="M7" s="612">
        <f>IF($E7=0," ",'t12'!I7/$E7)</f>
        <v>0</v>
      </c>
      <c r="N7" s="612">
        <f>IF($E7=0," ",'t12'!J7/$E7)</f>
        <v>0</v>
      </c>
      <c r="O7" s="610">
        <f>IF($E7=0," ",'t13'!H7/$E7)</f>
        <v>29</v>
      </c>
      <c r="P7" s="610">
        <f>IF($E7=0," ",SUM('t13'!C7:D7)/$E7)</f>
        <v>3448</v>
      </c>
      <c r="Q7" s="610">
        <f>IF($E7=0," ",(SUM('t13'!E7:E7)+'t13'!H7)/$E7)</f>
        <v>29</v>
      </c>
      <c r="R7" s="611">
        <f>SUM(O7:Q7)</f>
        <v>3506</v>
      </c>
      <c r="S7" s="612">
        <f>IF($E7=0," ",'t13'!F7/$E7)</f>
        <v>0</v>
      </c>
    </row>
    <row r="9" spans="1:23" x14ac:dyDescent="0.2">
      <c r="A9" s="5" t="str">
        <f>"(*)  Personale presente al 31/12/"&amp;'t1'!M1&amp;" di T1 - personale dell'amministrazione comandato/distaccato, fuori ruolo e in esonero di T3 + personale esterno comandato/distaccato e fuori ruolo di T3"</f>
        <v>(*)  Personale presente al 31/12/2016 di T1 - personale dell'amministrazione comandato/distaccato, fuori ruolo e in esonero di T3 + personale esterno comandato/distaccato e fuori ruolo di T3</v>
      </c>
    </row>
    <row r="10" spans="1:23" x14ac:dyDescent="0.2">
      <c r="A10" s="5" t="s">
        <v>431</v>
      </c>
    </row>
  </sheetData>
  <sheetProtection password="EA98" sheet="1" formatColumns="0" selectLockedCells="1" selectUnlockedCells="1"/>
  <mergeCells count="4">
    <mergeCell ref="F4:H4"/>
    <mergeCell ref="I4:N4"/>
    <mergeCell ref="O4:S4"/>
    <mergeCell ref="A1:S1"/>
  </mergeCells>
  <phoneticPr fontId="29" type="noConversion"/>
  <printOptions horizontalCentered="1" verticalCentered="1"/>
  <pageMargins left="0.19685039370078741" right="0.19685039370078741" top="0.19685039370078741" bottom="0.15748031496062992" header="0.15748031496062992" footer="0.15748031496062992"/>
  <pageSetup paperSize="9" scale="80" orientation="landscape" horizontalDpi="0" verticalDpi="0" r:id="rId1"/>
  <headerFooter alignWithMargins="0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A1:T31"/>
  <sheetViews>
    <sheetView showGridLines="0" workbookViewId="0">
      <pane ySplit="5" topLeftCell="A6" activePane="bottomLeft" state="frozen"/>
      <selection activeCell="A2" sqref="A2"/>
      <selection pane="bottomLeft" activeCell="A2" sqref="A2"/>
    </sheetView>
  </sheetViews>
  <sheetFormatPr defaultRowHeight="11.25" x14ac:dyDescent="0.2"/>
  <cols>
    <col min="1" max="1" width="37.83203125" style="5" customWidth="1"/>
    <col min="2" max="2" width="10" style="7" bestFit="1" customWidth="1"/>
    <col min="3" max="7" width="13.33203125" style="7" customWidth="1"/>
    <col min="8" max="8" width="15" style="7" customWidth="1"/>
    <col min="9" max="10" width="13.33203125" style="7" customWidth="1"/>
    <col min="11" max="16384" width="9.33203125" style="5"/>
  </cols>
  <sheetData>
    <row r="1" spans="1:20" ht="43.5" customHeight="1" x14ac:dyDescent="0.2">
      <c r="A1" s="1004" t="str">
        <f>'t1'!A1</f>
        <v>Amministrazioni incluse nell'elenco ISTAT art. 1 c.3 legge 196/2009 (lista S13) - anno 2016</v>
      </c>
      <c r="B1" s="1004"/>
      <c r="C1" s="1004"/>
      <c r="D1" s="1004"/>
      <c r="E1" s="1004"/>
      <c r="F1" s="1004"/>
      <c r="G1" s="1004"/>
      <c r="H1" s="1004"/>
      <c r="I1" s="1004"/>
      <c r="J1" s="1004"/>
      <c r="K1" s="3"/>
      <c r="M1"/>
    </row>
    <row r="2" spans="1:20" ht="12.75" customHeight="1" x14ac:dyDescent="0.2">
      <c r="B2" s="5"/>
      <c r="C2" s="5"/>
      <c r="D2" s="1003"/>
      <c r="E2" s="1003"/>
      <c r="F2" s="1003"/>
      <c r="G2" s="1003"/>
      <c r="H2" s="1003"/>
      <c r="I2" s="1003"/>
      <c r="J2" s="1003"/>
      <c r="K2" s="3"/>
      <c r="M2"/>
    </row>
    <row r="3" spans="1:20" s="203" customFormat="1" ht="21" customHeight="1" x14ac:dyDescent="0.25">
      <c r="A3" s="203" t="str">
        <f>"Tavola di coerenza tra presenti al 31.12."&amp;'t1'!M1&amp;" e presenti al 31.12."&amp;'t1'!M1-1&amp;" (Squadratura 1)"</f>
        <v>Tavola di coerenza tra presenti al 31.12.2016 e presenti al 31.12.2015 (Squadratura 1)</v>
      </c>
      <c r="B3" s="322"/>
    </row>
    <row r="4" spans="1:20" ht="36.75" customHeight="1" x14ac:dyDescent="0.2">
      <c r="A4" s="185" t="s">
        <v>202</v>
      </c>
      <c r="B4" s="186" t="s">
        <v>201</v>
      </c>
      <c r="C4" s="186" t="str">
        <f>"Presenti 31.12."&amp;'t1'!M1-1&amp;" (Tab 1)"</f>
        <v>Presenti 31.12.2015 (Tab 1)</v>
      </c>
      <c r="D4" s="186" t="s">
        <v>194</v>
      </c>
      <c r="E4" s="186" t="s">
        <v>249</v>
      </c>
      <c r="F4" s="186" t="s">
        <v>196</v>
      </c>
      <c r="G4" s="186" t="s">
        <v>195</v>
      </c>
      <c r="H4" s="186" t="str">
        <f>"Presenti 31.12."&amp;'t1'!M1&amp;" (Calcolati)"</f>
        <v>Presenti 31.12.2016 (Calcolati)</v>
      </c>
      <c r="I4" s="186" t="str">
        <f>"Presenti 31.12."&amp;'t1'!M1&amp;" (Tab 1)"</f>
        <v>Presenti 31.12.2016 (Tab 1)</v>
      </c>
      <c r="J4" s="186" t="s">
        <v>211</v>
      </c>
    </row>
    <row r="5" spans="1:20" x14ac:dyDescent="0.2">
      <c r="A5" s="697"/>
      <c r="B5" s="186"/>
      <c r="C5" s="192" t="s">
        <v>203</v>
      </c>
      <c r="D5" s="192" t="s">
        <v>204</v>
      </c>
      <c r="E5" s="192" t="s">
        <v>205</v>
      </c>
      <c r="F5" s="192" t="s">
        <v>206</v>
      </c>
      <c r="G5" s="192" t="s">
        <v>207</v>
      </c>
      <c r="H5" s="192" t="s">
        <v>208</v>
      </c>
      <c r="I5" s="192" t="s">
        <v>209</v>
      </c>
      <c r="J5" s="192" t="s">
        <v>210</v>
      </c>
    </row>
    <row r="6" spans="1:20" ht="12.75" customHeight="1" x14ac:dyDescent="0.2">
      <c r="A6" s="698" t="str">
        <f>'t1'!A6</f>
        <v>PERSONALE DIRIGENTE</v>
      </c>
      <c r="B6" s="193" t="str">
        <f>'t1'!B6</f>
        <v>0D00NF</v>
      </c>
      <c r="C6" s="347">
        <f>'t1'!C6+'t1'!D6</f>
        <v>0</v>
      </c>
      <c r="D6" s="347">
        <f>'t5'!S7+'t5'!T7</f>
        <v>0</v>
      </c>
      <c r="E6" s="348">
        <f>'t6'!U7+'t6'!V7</f>
        <v>1</v>
      </c>
      <c r="F6" s="348">
        <f>'t4'!E6</f>
        <v>0</v>
      </c>
      <c r="G6" s="348">
        <f>'t4'!C8</f>
        <v>0</v>
      </c>
      <c r="H6" s="348">
        <f>C6-D6+E6-F6+G6</f>
        <v>1</v>
      </c>
      <c r="I6" s="348">
        <f>'t1'!L6+'t1'!M6</f>
        <v>1</v>
      </c>
      <c r="J6" s="108" t="str">
        <f>IF(H6=I6,"OK","ERRORE")</f>
        <v>OK</v>
      </c>
    </row>
    <row r="7" spans="1:20" ht="12.75" customHeight="1" x14ac:dyDescent="0.2">
      <c r="A7" s="698" t="str">
        <f>'t1'!A7</f>
        <v>PERSONALE NON DIRIGENTE</v>
      </c>
      <c r="B7" s="193" t="str">
        <f>'t1'!B7</f>
        <v>0000ND</v>
      </c>
      <c r="C7" s="347">
        <f>'t1'!C7+'t1'!D7</f>
        <v>18</v>
      </c>
      <c r="D7" s="347">
        <f>'t5'!S8+'t5'!T8</f>
        <v>0</v>
      </c>
      <c r="E7" s="348">
        <f>'t6'!U8+'t6'!V8</f>
        <v>1</v>
      </c>
      <c r="F7" s="348">
        <f>'t4'!E7</f>
        <v>0</v>
      </c>
      <c r="G7" s="348">
        <f>'t4'!D8</f>
        <v>0</v>
      </c>
      <c r="H7" s="348">
        <f>C7-D7+E7-F7+G7</f>
        <v>19</v>
      </c>
      <c r="I7" s="348">
        <f>'t1'!L7+'t1'!M7</f>
        <v>19</v>
      </c>
      <c r="J7" s="108" t="str">
        <f>IF(H7=I7,"OK","ERRORE")</f>
        <v>OK</v>
      </c>
    </row>
    <row r="8" spans="1:20" s="354" customFormat="1" ht="15.75" customHeight="1" x14ac:dyDescent="0.2">
      <c r="A8" s="699" t="str">
        <f>'t1'!A8</f>
        <v>TOTALE</v>
      </c>
      <c r="B8" s="214"/>
      <c r="C8" s="371">
        <f t="shared" ref="C8:I8" si="0">SUM(C6:C7)</f>
        <v>18</v>
      </c>
      <c r="D8" s="371">
        <f t="shared" si="0"/>
        <v>0</v>
      </c>
      <c r="E8" s="371">
        <f t="shared" si="0"/>
        <v>2</v>
      </c>
      <c r="F8" s="371">
        <f t="shared" si="0"/>
        <v>0</v>
      </c>
      <c r="G8" s="371">
        <f t="shared" si="0"/>
        <v>0</v>
      </c>
      <c r="H8" s="371">
        <f t="shared" si="0"/>
        <v>20</v>
      </c>
      <c r="I8" s="371">
        <f t="shared" si="0"/>
        <v>20</v>
      </c>
      <c r="J8" s="372" t="str">
        <f>IF(H8=I8,"OK","ERRORE")</f>
        <v>OK</v>
      </c>
    </row>
    <row r="13" spans="1:20" x14ac:dyDescent="0.2">
      <c r="F13" s="368"/>
      <c r="G13" s="368"/>
      <c r="H13" s="368"/>
      <c r="I13" s="368"/>
      <c r="J13" s="368"/>
      <c r="K13" s="369"/>
      <c r="L13" s="369"/>
      <c r="M13" s="369"/>
      <c r="N13" s="369"/>
      <c r="O13" s="369"/>
      <c r="P13" s="369"/>
      <c r="Q13" s="369"/>
      <c r="R13" s="369"/>
      <c r="S13" s="369"/>
      <c r="T13" s="369"/>
    </row>
    <row r="17" spans="7:7" x14ac:dyDescent="0.2">
      <c r="G17" s="368"/>
    </row>
    <row r="18" spans="7:7" x14ac:dyDescent="0.2">
      <c r="G18" s="368"/>
    </row>
    <row r="19" spans="7:7" x14ac:dyDescent="0.2">
      <c r="G19" s="368"/>
    </row>
    <row r="20" spans="7:7" x14ac:dyDescent="0.2">
      <c r="G20" s="368"/>
    </row>
    <row r="21" spans="7:7" x14ac:dyDescent="0.2">
      <c r="G21" s="368"/>
    </row>
    <row r="22" spans="7:7" x14ac:dyDescent="0.2">
      <c r="G22" s="369"/>
    </row>
    <row r="23" spans="7:7" x14ac:dyDescent="0.2">
      <c r="G23" s="369"/>
    </row>
    <row r="24" spans="7:7" x14ac:dyDescent="0.2">
      <c r="G24" s="369"/>
    </row>
    <row r="25" spans="7:7" x14ac:dyDescent="0.2">
      <c r="G25" s="369"/>
    </row>
    <row r="26" spans="7:7" x14ac:dyDescent="0.2">
      <c r="G26" s="369"/>
    </row>
    <row r="27" spans="7:7" x14ac:dyDescent="0.2">
      <c r="G27" s="369"/>
    </row>
    <row r="28" spans="7:7" x14ac:dyDescent="0.2">
      <c r="G28" s="369"/>
    </row>
    <row r="29" spans="7:7" x14ac:dyDescent="0.2">
      <c r="G29" s="369"/>
    </row>
    <row r="30" spans="7:7" x14ac:dyDescent="0.2">
      <c r="G30" s="369"/>
    </row>
    <row r="31" spans="7:7" x14ac:dyDescent="0.2">
      <c r="G31" s="369"/>
    </row>
  </sheetData>
  <sheetProtection password="EA98" sheet="1" formatColumns="0" selectLockedCells="1" selectUnlockedCells="1"/>
  <dataConsolidate/>
  <mergeCells count="2">
    <mergeCell ref="D2:J2"/>
    <mergeCell ref="A1:J1"/>
  </mergeCells>
  <phoneticPr fontId="29" type="noConversion"/>
  <printOptions horizontalCentered="1" verticalCentered="1"/>
  <pageMargins left="0" right="0" top="0.15748031496062992" bottom="0.15748031496062992" header="0.19685039370078741" footer="0.19685039370078741"/>
  <pageSetup paperSize="9" scale="85" orientation="landscape" horizontalDpi="300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indexed="11"/>
  </sheetPr>
  <dimension ref="A1:I37"/>
  <sheetViews>
    <sheetView zoomScale="75" workbookViewId="0">
      <selection activeCell="G7" sqref="G7"/>
    </sheetView>
  </sheetViews>
  <sheetFormatPr defaultColWidth="12.83203125" defaultRowHeight="12.75" x14ac:dyDescent="0.15"/>
  <cols>
    <col min="1" max="1" width="6.83203125" style="550" customWidth="1"/>
    <col min="2" max="2" width="25.83203125" style="551" customWidth="1"/>
    <col min="3" max="3" width="5.5" style="551" customWidth="1"/>
    <col min="4" max="4" width="56.1640625" style="551" customWidth="1"/>
    <col min="5" max="5" width="22.5" style="551" customWidth="1"/>
    <col min="6" max="6" width="23.1640625" style="551" customWidth="1"/>
    <col min="7" max="7" width="21.5" style="551" customWidth="1"/>
    <col min="8" max="8" width="25.5" style="592" customWidth="1"/>
    <col min="9" max="9" width="0" style="592" hidden="1" customWidth="1"/>
    <col min="10" max="16384" width="12.83203125" style="592"/>
  </cols>
  <sheetData>
    <row r="1" spans="1:9" ht="54.75" customHeight="1" x14ac:dyDescent="0.15">
      <c r="H1" s="573" t="s">
        <v>309</v>
      </c>
      <c r="I1" s="379"/>
    </row>
    <row r="2" spans="1:9" ht="54.75" customHeight="1" x14ac:dyDescent="0.15">
      <c r="B2" s="906" t="str">
        <f xml:space="preserve"> IF(SI_1!G56&gt;0,"LA COMPILAZIONE DI QUESTA APPENDICE E' OBBLIGATORIA","")</f>
        <v/>
      </c>
      <c r="C2" s="906"/>
      <c r="D2" s="906"/>
      <c r="E2" s="906"/>
      <c r="F2" s="906"/>
      <c r="G2" s="906"/>
      <c r="H2" s="573"/>
      <c r="I2" s="379"/>
    </row>
    <row r="3" spans="1:9" ht="26.25" customHeight="1" thickBot="1" x14ac:dyDescent="0.2">
      <c r="A3" s="569"/>
      <c r="B3" s="566" t="str">
        <f>'t1'!A1</f>
        <v>Amministrazioni incluse nell'elenco ISTAT art. 1 c.3 legge 196/2009 (lista S13) - anno 2016</v>
      </c>
      <c r="C3" s="565"/>
      <c r="D3" s="566"/>
      <c r="E3" s="565"/>
      <c r="F3" s="565"/>
      <c r="G3" s="565"/>
      <c r="H3" s="574"/>
      <c r="I3" s="379"/>
    </row>
    <row r="4" spans="1:9" ht="12" x14ac:dyDescent="0.15">
      <c r="B4" s="552"/>
      <c r="C4" s="552"/>
      <c r="D4" s="552"/>
      <c r="E4" s="552"/>
      <c r="F4" s="552"/>
      <c r="G4" s="552"/>
      <c r="H4" s="575"/>
      <c r="I4" s="379"/>
    </row>
    <row r="5" spans="1:9" ht="15" x14ac:dyDescent="0.15">
      <c r="A5" s="553"/>
      <c r="B5" s="554"/>
      <c r="C5" s="555"/>
      <c r="D5" s="554"/>
      <c r="E5" s="554"/>
      <c r="G5" s="576" t="s">
        <v>73</v>
      </c>
      <c r="H5" s="575"/>
      <c r="I5" s="379"/>
    </row>
    <row r="6" spans="1:9" ht="17.25" customHeight="1" x14ac:dyDescent="0.15">
      <c r="A6" s="553" t="s">
        <v>286</v>
      </c>
      <c r="B6" s="556" t="s">
        <v>316</v>
      </c>
      <c r="C6" s="557"/>
      <c r="G6" s="564"/>
      <c r="H6" s="575"/>
      <c r="I6" s="379"/>
    </row>
    <row r="7" spans="1:9" ht="20.25" customHeight="1" x14ac:dyDescent="0.15">
      <c r="A7" s="553"/>
      <c r="C7" s="557"/>
      <c r="D7" s="554" t="s">
        <v>64</v>
      </c>
      <c r="G7" s="581"/>
      <c r="H7" s="907" t="str">
        <f xml:space="preserve"> IF(SUM(G7:G9) &lt;&gt; SI_1!G56,"LA SOMMA DEI VALORI DEVE ESSERE UGUALE A "&amp; SI_1!G56,"")</f>
        <v/>
      </c>
      <c r="I7" s="379"/>
    </row>
    <row r="8" spans="1:9" ht="20.25" customHeight="1" x14ac:dyDescent="0.15">
      <c r="A8" s="553"/>
      <c r="C8" s="557"/>
      <c r="D8" s="554" t="s">
        <v>5</v>
      </c>
      <c r="G8" s="581"/>
      <c r="H8" s="907"/>
      <c r="I8" s="379"/>
    </row>
    <row r="9" spans="1:9" ht="20.25" customHeight="1" x14ac:dyDescent="0.15">
      <c r="A9" s="553"/>
      <c r="C9" s="557"/>
      <c r="D9" s="554" t="s">
        <v>4</v>
      </c>
      <c r="G9" s="581"/>
      <c r="H9" s="907"/>
      <c r="I9" s="586"/>
    </row>
    <row r="10" spans="1:9" ht="17.25" customHeight="1" x14ac:dyDescent="0.15">
      <c r="A10" s="553"/>
      <c r="B10" s="554"/>
      <c r="C10" s="555"/>
      <c r="D10" s="554"/>
      <c r="E10" s="554"/>
      <c r="G10" s="561"/>
      <c r="H10" s="575"/>
      <c r="I10" s="379"/>
    </row>
    <row r="11" spans="1:9" ht="20.25" customHeight="1" x14ac:dyDescent="0.25">
      <c r="A11" s="553" t="s">
        <v>287</v>
      </c>
      <c r="B11" s="577" t="s">
        <v>324</v>
      </c>
      <c r="C11" s="555"/>
      <c r="D11" s="554"/>
      <c r="E11" s="554"/>
      <c r="G11" s="581"/>
      <c r="H11" s="909" t="str">
        <f xml:space="preserve"> IF(SI_1!G56=0,"",IF(AND(G11 &lt;= SI_1!G56,G11 &gt;= 0),"","IL VALORE INSERITO DEVE ESSERE &lt;= " &amp; SI_1!G56))</f>
        <v/>
      </c>
      <c r="I11" s="379"/>
    </row>
    <row r="12" spans="1:9" ht="17.25" customHeight="1" x14ac:dyDescent="0.15">
      <c r="A12" s="553"/>
      <c r="B12" s="554"/>
      <c r="C12" s="555"/>
      <c r="D12" s="554"/>
      <c r="E12" s="554"/>
      <c r="G12" s="561"/>
      <c r="H12" s="910"/>
      <c r="I12" s="379"/>
    </row>
    <row r="13" spans="1:9" ht="15" customHeight="1" x14ac:dyDescent="0.15">
      <c r="A13" s="553" t="s">
        <v>289</v>
      </c>
      <c r="B13" s="558" t="s">
        <v>65</v>
      </c>
      <c r="C13" s="555"/>
      <c r="D13" s="554"/>
      <c r="E13" s="554"/>
      <c r="G13" s="561"/>
      <c r="H13" s="575"/>
      <c r="I13" s="379"/>
    </row>
    <row r="14" spans="1:9" ht="20.25" customHeight="1" x14ac:dyDescent="0.15">
      <c r="A14" s="559"/>
      <c r="C14" s="555"/>
      <c r="D14" s="554" t="s">
        <v>66</v>
      </c>
      <c r="E14" s="554"/>
      <c r="G14" s="581"/>
      <c r="H14" s="908" t="str">
        <f xml:space="preserve"> IF(SUM(G14:G17) &lt;&gt; SI_1!G56,"LA SOMMA DEI VALORI DEVE ESSERE UGUALE A "&amp; SI_1!G56,"")</f>
        <v/>
      </c>
      <c r="I14" s="379"/>
    </row>
    <row r="15" spans="1:9" ht="20.25" customHeight="1" x14ac:dyDescent="0.15">
      <c r="A15" s="559"/>
      <c r="C15" s="560"/>
      <c r="D15" s="561" t="s">
        <v>67</v>
      </c>
      <c r="E15" s="561"/>
      <c r="G15" s="581"/>
      <c r="H15" s="908"/>
      <c r="I15" s="379"/>
    </row>
    <row r="16" spans="1:9" ht="20.25" customHeight="1" x14ac:dyDescent="0.15">
      <c r="A16" s="562"/>
      <c r="C16" s="563"/>
      <c r="D16" s="563" t="s">
        <v>68</v>
      </c>
      <c r="E16" s="563"/>
      <c r="G16" s="582"/>
      <c r="H16" s="908"/>
      <c r="I16" s="379"/>
    </row>
    <row r="17" spans="1:9" ht="20.25" customHeight="1" x14ac:dyDescent="0.15">
      <c r="A17" s="562"/>
      <c r="C17" s="563"/>
      <c r="D17" s="563" t="s">
        <v>69</v>
      </c>
      <c r="E17" s="563"/>
      <c r="G17" s="582"/>
      <c r="H17" s="908"/>
      <c r="I17" s="379"/>
    </row>
    <row r="18" spans="1:9" ht="15" customHeight="1" x14ac:dyDescent="0.15">
      <c r="A18" s="559"/>
      <c r="B18" s="554"/>
      <c r="C18" s="554"/>
      <c r="D18" s="554"/>
      <c r="E18" s="554"/>
      <c r="G18" s="554"/>
      <c r="H18" s="578"/>
      <c r="I18" s="379"/>
    </row>
    <row r="19" spans="1:9" ht="20.25" customHeight="1" x14ac:dyDescent="0.15">
      <c r="A19" s="701" t="s">
        <v>290</v>
      </c>
      <c r="B19" s="911" t="s">
        <v>325</v>
      </c>
      <c r="C19" s="912"/>
      <c r="D19" s="912"/>
      <c r="E19" s="912"/>
      <c r="F19" s="912"/>
      <c r="G19" s="581"/>
      <c r="H19" s="909" t="str">
        <f xml:space="preserve"> IF(SI_1!G56=0,"",IF(AND(G19 &lt;= SI_1!G56,G19 &gt; 0),"","IL VALORE INSERITO DEVE ESSERE &lt;= " &amp; SI_1!G56 &amp; " E MAGGIORE DI 0"))</f>
        <v/>
      </c>
      <c r="I19" s="379"/>
    </row>
    <row r="20" spans="1:9" ht="33.75" customHeight="1" x14ac:dyDescent="0.15">
      <c r="A20" s="559"/>
      <c r="B20" s="912"/>
      <c r="C20" s="912"/>
      <c r="D20" s="912"/>
      <c r="E20" s="912"/>
      <c r="F20" s="912"/>
      <c r="G20" s="554"/>
      <c r="H20" s="910"/>
      <c r="I20" s="379"/>
    </row>
    <row r="21" spans="1:9" ht="15" customHeight="1" x14ac:dyDescent="0.15">
      <c r="A21" s="559"/>
      <c r="B21" s="558" t="s">
        <v>326</v>
      </c>
      <c r="C21" s="554"/>
      <c r="D21" s="554"/>
      <c r="E21" s="554"/>
      <c r="G21" s="554"/>
      <c r="H21" s="578"/>
      <c r="I21" s="379"/>
    </row>
    <row r="22" spans="1:9" ht="20.25" customHeight="1" x14ac:dyDescent="0.15">
      <c r="A22" s="559"/>
      <c r="B22" s="554"/>
      <c r="C22" s="554"/>
      <c r="D22" s="554" t="s">
        <v>70</v>
      </c>
      <c r="E22" s="554"/>
      <c r="G22" s="581"/>
      <c r="H22" s="908" t="str">
        <f xml:space="preserve"> IF(SUM(G22:G24)&lt;&gt;G19,"LA SOMMA DEI VALORI DEVE ESSERE UGUALE A " &amp; IF(G19&lt;&gt;0,G19,0),"")</f>
        <v/>
      </c>
      <c r="I22" s="379"/>
    </row>
    <row r="23" spans="1:9" ht="20.25" customHeight="1" x14ac:dyDescent="0.15">
      <c r="A23" s="559"/>
      <c r="B23" s="554"/>
      <c r="C23" s="554"/>
      <c r="D23" s="554" t="s">
        <v>71</v>
      </c>
      <c r="E23" s="554"/>
      <c r="G23" s="581"/>
      <c r="H23" s="908"/>
      <c r="I23" s="379"/>
    </row>
    <row r="24" spans="1:9" ht="20.25" customHeight="1" x14ac:dyDescent="0.15">
      <c r="A24" s="559"/>
      <c r="B24" s="554"/>
      <c r="C24" s="554"/>
      <c r="D24" s="554" t="s">
        <v>72</v>
      </c>
      <c r="E24" s="554"/>
      <c r="G24" s="581"/>
      <c r="H24" s="908"/>
      <c r="I24" s="379">
        <f>SUM(G22:G24,G19,G14:G17,G11,G7:G9)</f>
        <v>0</v>
      </c>
    </row>
    <row r="25" spans="1:9" ht="15" customHeight="1" x14ac:dyDescent="0.15">
      <c r="A25" s="559"/>
      <c r="B25" s="554"/>
      <c r="C25" s="554"/>
      <c r="D25" s="554"/>
      <c r="E25" s="554"/>
      <c r="F25" s="554"/>
      <c r="G25" s="554"/>
      <c r="H25" s="578"/>
      <c r="I25" s="379"/>
    </row>
    <row r="26" spans="1:9" s="593" customFormat="1" ht="15" customHeight="1" x14ac:dyDescent="0.15">
      <c r="A26" s="559"/>
      <c r="B26" s="554"/>
      <c r="C26" s="554"/>
      <c r="D26" s="554"/>
      <c r="E26" s="554"/>
      <c r="F26" s="554"/>
      <c r="G26" s="554"/>
      <c r="H26" s="579"/>
      <c r="I26" s="404"/>
    </row>
    <row r="27" spans="1:9" ht="14.25" x14ac:dyDescent="0.15">
      <c r="A27" s="567"/>
      <c r="B27" s="568"/>
      <c r="C27" s="568"/>
      <c r="D27" s="568"/>
      <c r="E27" s="568"/>
      <c r="F27" s="568"/>
      <c r="G27" s="568"/>
      <c r="H27" s="580"/>
      <c r="I27" s="379"/>
    </row>
    <row r="28" spans="1:9" ht="14.25" x14ac:dyDescent="0.15">
      <c r="A28" s="559"/>
      <c r="B28" s="554"/>
      <c r="C28" s="554"/>
      <c r="D28" s="554"/>
      <c r="E28" s="554"/>
      <c r="F28" s="554"/>
      <c r="G28" s="554"/>
      <c r="H28" s="554"/>
    </row>
    <row r="29" spans="1:9" ht="14.25" x14ac:dyDescent="0.15">
      <c r="A29" s="559"/>
      <c r="B29" s="554"/>
      <c r="C29" s="554"/>
      <c r="D29" s="554"/>
      <c r="E29" s="554"/>
      <c r="F29" s="554"/>
      <c r="G29" s="554"/>
      <c r="H29" s="554"/>
    </row>
    <row r="30" spans="1:9" ht="14.25" x14ac:dyDescent="0.15">
      <c r="A30" s="559"/>
      <c r="B30" s="554"/>
      <c r="C30" s="554"/>
      <c r="D30" s="554"/>
      <c r="E30" s="554"/>
      <c r="F30" s="554"/>
      <c r="G30" s="554"/>
      <c r="H30" s="554"/>
    </row>
    <row r="31" spans="1:9" ht="14.25" x14ac:dyDescent="0.15">
      <c r="A31" s="559"/>
      <c r="B31" s="554"/>
      <c r="C31" s="554"/>
      <c r="D31" s="554"/>
      <c r="E31" s="554"/>
      <c r="F31" s="554"/>
      <c r="G31" s="554"/>
      <c r="H31" s="554"/>
    </row>
    <row r="32" spans="1:9" ht="14.25" x14ac:dyDescent="0.15">
      <c r="A32" s="559"/>
      <c r="B32" s="554"/>
      <c r="C32" s="554"/>
      <c r="D32" s="554"/>
      <c r="E32" s="554"/>
      <c r="F32" s="554"/>
      <c r="G32" s="554"/>
      <c r="H32" s="554"/>
    </row>
    <row r="33" spans="1:8" ht="14.25" x14ac:dyDescent="0.15">
      <c r="A33" s="559"/>
      <c r="B33" s="554"/>
      <c r="C33" s="554"/>
      <c r="D33" s="554"/>
      <c r="E33" s="554"/>
      <c r="F33" s="554"/>
      <c r="G33" s="554"/>
      <c r="H33" s="554"/>
    </row>
    <row r="34" spans="1:8" ht="23.25" customHeight="1" x14ac:dyDescent="0.15">
      <c r="A34" s="559"/>
      <c r="B34" s="554"/>
      <c r="C34" s="554"/>
      <c r="D34" s="554"/>
      <c r="E34" s="554"/>
      <c r="F34" s="554"/>
      <c r="G34" s="554"/>
      <c r="H34" s="554"/>
    </row>
    <row r="35" spans="1:8" ht="23.25" customHeight="1" x14ac:dyDescent="0.15">
      <c r="A35" s="559"/>
      <c r="B35" s="554"/>
      <c r="C35" s="554"/>
      <c r="D35" s="554"/>
      <c r="E35" s="554"/>
      <c r="F35" s="554"/>
      <c r="G35" s="554"/>
      <c r="H35" s="554"/>
    </row>
    <row r="36" spans="1:8" ht="23.25" customHeight="1" x14ac:dyDescent="0.15">
      <c r="A36" s="559"/>
      <c r="B36" s="554"/>
      <c r="C36" s="554"/>
      <c r="D36" s="554"/>
      <c r="E36" s="554"/>
      <c r="F36" s="554"/>
      <c r="G36" s="554"/>
      <c r="H36" s="554"/>
    </row>
    <row r="37" spans="1:8" ht="23.25" customHeight="1" x14ac:dyDescent="0.15">
      <c r="A37" s="559"/>
      <c r="B37" s="554"/>
      <c r="C37" s="554"/>
      <c r="D37" s="554"/>
      <c r="E37" s="554"/>
      <c r="F37" s="554"/>
      <c r="G37" s="554"/>
      <c r="H37" s="554"/>
    </row>
  </sheetData>
  <sheetProtection password="EA98" sheet="1" formatColumns="0" selectLockedCells="1"/>
  <mergeCells count="7">
    <mergeCell ref="B2:G2"/>
    <mergeCell ref="H7:H9"/>
    <mergeCell ref="H14:H17"/>
    <mergeCell ref="H22:H24"/>
    <mergeCell ref="H11:H12"/>
    <mergeCell ref="H19:H20"/>
    <mergeCell ref="B19:F20"/>
  </mergeCells>
  <phoneticPr fontId="0" type="noConversion"/>
  <dataValidations count="1">
    <dataValidation type="whole" operator="greaterThanOrEqual" allowBlank="1" showInputMessage="1" showErrorMessage="1" errorTitle="ERRORE" error="IL VALORE DEVE ESSERE UN INTERO POSITIVO" sqref="G11">
      <formula1>0</formula1>
    </dataValidation>
  </dataValidations>
  <pageMargins left="0.34" right="0.34" top="0.5" bottom="0.38" header="0.5" footer="0.38"/>
  <pageSetup paperSize="9" scale="9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A1:M9"/>
  <sheetViews>
    <sheetView showGridLines="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1.25" x14ac:dyDescent="0.2"/>
  <cols>
    <col min="1" max="1" width="35.83203125" style="5" customWidth="1"/>
    <col min="2" max="2" width="12.5" style="7" customWidth="1"/>
    <col min="3" max="3" width="11" style="7" customWidth="1"/>
    <col min="4" max="5" width="12.5" style="7" customWidth="1"/>
    <col min="6" max="7" width="10.83203125" style="7" customWidth="1"/>
    <col min="8" max="8" width="11" style="7" customWidth="1"/>
    <col min="9" max="10" width="12.5" style="7" customWidth="1"/>
    <col min="11" max="11" width="10.83203125" style="7" customWidth="1"/>
    <col min="12" max="12" width="10.83203125" style="5" customWidth="1"/>
    <col min="13" max="16384" width="9.33203125" style="5"/>
  </cols>
  <sheetData>
    <row r="1" spans="1:13" ht="43.5" customHeight="1" x14ac:dyDescent="0.2">
      <c r="A1" s="1004" t="str">
        <f>'t1'!A1</f>
        <v>Amministrazioni incluse nell'elenco ISTAT art. 1 c.3 legge 196/2009 (lista S13) - anno 2016</v>
      </c>
      <c r="B1" s="1004"/>
      <c r="C1" s="1004"/>
      <c r="D1" s="1004"/>
      <c r="E1" s="1004"/>
      <c r="F1" s="1004"/>
      <c r="G1" s="1004"/>
      <c r="H1" s="1004"/>
      <c r="I1" s="1004"/>
      <c r="J1" s="1004"/>
      <c r="K1" s="1004"/>
      <c r="L1" s="1004"/>
      <c r="M1"/>
    </row>
    <row r="2" spans="1:13" ht="12.75" customHeight="1" x14ac:dyDescent="0.2">
      <c r="B2" s="5"/>
      <c r="C2" s="5"/>
      <c r="D2" s="5"/>
      <c r="E2" s="1003"/>
      <c r="F2" s="1003"/>
      <c r="G2" s="1003"/>
      <c r="H2" s="1003"/>
      <c r="I2" s="1003"/>
      <c r="J2" s="1003"/>
      <c r="K2" s="1003"/>
      <c r="L2" s="1003"/>
      <c r="M2"/>
    </row>
    <row r="3" spans="1:13" ht="21" customHeight="1" x14ac:dyDescent="0.25">
      <c r="A3" s="203" t="str">
        <f>"Tavola di coerenza tra presenti al 31.12."&amp;'t1'!M1&amp;" rilevati nelle Tabelle 1, 7, 8 e 9 (Squadratura 2)"</f>
        <v>Tavola di coerenza tra presenti al 31.12.2016 rilevati nelle Tabelle 1, 7, 8 e 9 (Squadratura 2)</v>
      </c>
      <c r="C3" s="5"/>
      <c r="D3" s="5"/>
      <c r="E3" s="5"/>
      <c r="F3" s="5"/>
      <c r="G3" s="5"/>
      <c r="H3" s="5"/>
      <c r="I3" s="5"/>
      <c r="J3" s="5"/>
      <c r="K3" s="5"/>
    </row>
    <row r="4" spans="1:13" s="107" customFormat="1" ht="11.25" customHeight="1" x14ac:dyDescent="0.2">
      <c r="A4" s="195"/>
      <c r="B4" s="195"/>
      <c r="C4" s="1005" t="s">
        <v>262</v>
      </c>
      <c r="D4" s="1006"/>
      <c r="E4" s="1006"/>
      <c r="F4" s="1006"/>
      <c r="G4" s="1007"/>
      <c r="H4" s="1005" t="s">
        <v>263</v>
      </c>
      <c r="I4" s="1006"/>
      <c r="J4" s="1006"/>
      <c r="K4" s="1006"/>
      <c r="L4" s="1007"/>
    </row>
    <row r="5" spans="1:13" ht="70.5" customHeight="1" x14ac:dyDescent="0.2">
      <c r="A5" s="186" t="s">
        <v>202</v>
      </c>
      <c r="B5" s="186" t="s">
        <v>201</v>
      </c>
      <c r="C5" s="194" t="str">
        <f>"Presenti 31.12."&amp;'t1'!M1&amp;" (Tab 1)"</f>
        <v>Presenti 31.12.2016 (Tab 1)</v>
      </c>
      <c r="D5" s="191" t="s">
        <v>212</v>
      </c>
      <c r="E5" s="191" t="s">
        <v>213</v>
      </c>
      <c r="F5" s="191" t="s">
        <v>16</v>
      </c>
      <c r="G5" s="191" t="s">
        <v>211</v>
      </c>
      <c r="H5" s="194" t="str">
        <f>"Presenti 31.12."&amp;'t1'!M1&amp;" (Tab 1)"</f>
        <v>Presenti 31.12.2016 (Tab 1)</v>
      </c>
      <c r="I5" s="191" t="s">
        <v>212</v>
      </c>
      <c r="J5" s="191" t="s">
        <v>213</v>
      </c>
      <c r="K5" s="191" t="s">
        <v>16</v>
      </c>
      <c r="L5" s="191" t="s">
        <v>211</v>
      </c>
    </row>
    <row r="6" spans="1:13" x14ac:dyDescent="0.2">
      <c r="A6" s="187"/>
      <c r="B6" s="187"/>
      <c r="C6" s="196" t="s">
        <v>203</v>
      </c>
      <c r="D6" s="196" t="s">
        <v>204</v>
      </c>
      <c r="E6" s="196" t="s">
        <v>205</v>
      </c>
      <c r="F6" s="196" t="s">
        <v>206</v>
      </c>
      <c r="G6" s="197" t="s">
        <v>229</v>
      </c>
      <c r="H6" s="196" t="s">
        <v>207</v>
      </c>
      <c r="I6" s="196" t="s">
        <v>227</v>
      </c>
      <c r="J6" s="196" t="s">
        <v>209</v>
      </c>
      <c r="K6" s="196" t="s">
        <v>217</v>
      </c>
      <c r="L6" s="197" t="s">
        <v>230</v>
      </c>
    </row>
    <row r="7" spans="1:13" ht="12.75" customHeight="1" x14ac:dyDescent="0.2">
      <c r="A7" s="144" t="str">
        <f>'t1'!A6</f>
        <v>PERSONALE DIRIGENTE</v>
      </c>
      <c r="B7" s="193" t="str">
        <f>'t1'!B6</f>
        <v>0D00NF</v>
      </c>
      <c r="C7" s="347">
        <f>'t1'!L6</f>
        <v>0</v>
      </c>
      <c r="D7" s="347">
        <f>'t7'!W6</f>
        <v>0</v>
      </c>
      <c r="E7" s="348">
        <f>'t8'!AA6</f>
        <v>0</v>
      </c>
      <c r="F7" s="348">
        <f>'t9'!O6</f>
        <v>0</v>
      </c>
      <c r="G7" s="108" t="str">
        <f>IF(COUNTIF(C7:F7,C7)=4,"OK","ERRORE")</f>
        <v>OK</v>
      </c>
      <c r="H7" s="348">
        <f>'t1'!M6</f>
        <v>1</v>
      </c>
      <c r="I7" s="348">
        <f>'t7'!X6</f>
        <v>1</v>
      </c>
      <c r="J7" s="348">
        <f>'t8'!AB6</f>
        <v>1</v>
      </c>
      <c r="K7" s="347">
        <f>'t9'!P6</f>
        <v>1</v>
      </c>
      <c r="L7" s="108" t="str">
        <f>IF(COUNTIF(H7:K7,H7)=4,"OK","ERRORE")</f>
        <v>OK</v>
      </c>
    </row>
    <row r="8" spans="1:13" ht="12.75" customHeight="1" x14ac:dyDescent="0.2">
      <c r="A8" s="144" t="str">
        <f>'t1'!A7</f>
        <v>PERSONALE NON DIRIGENTE</v>
      </c>
      <c r="B8" s="193" t="str">
        <f>'t1'!B7</f>
        <v>0000ND</v>
      </c>
      <c r="C8" s="347">
        <f>'t1'!L7</f>
        <v>1</v>
      </c>
      <c r="D8" s="347">
        <f>'t7'!W7</f>
        <v>1</v>
      </c>
      <c r="E8" s="348">
        <f>'t8'!AA7</f>
        <v>1</v>
      </c>
      <c r="F8" s="348">
        <f>'t9'!O7</f>
        <v>1</v>
      </c>
      <c r="G8" s="108" t="str">
        <f>IF(COUNTIF(C8:F8,C8)=4,"OK","ERRORE")</f>
        <v>OK</v>
      </c>
      <c r="H8" s="348">
        <f>'t1'!M7</f>
        <v>18</v>
      </c>
      <c r="I8" s="348">
        <f>'t7'!X7</f>
        <v>18</v>
      </c>
      <c r="J8" s="348">
        <f>'t8'!AB7</f>
        <v>18</v>
      </c>
      <c r="K8" s="347">
        <f>'t9'!P7</f>
        <v>18</v>
      </c>
      <c r="L8" s="108" t="str">
        <f>IF(COUNTIF(H8:K8,H8)=4,"OK","ERRORE")</f>
        <v>OK</v>
      </c>
    </row>
    <row r="9" spans="1:13" ht="15.75" customHeight="1" x14ac:dyDescent="0.2">
      <c r="A9" s="144" t="str">
        <f>'t1'!A8</f>
        <v>TOTALE</v>
      </c>
      <c r="B9" s="183"/>
      <c r="C9" s="348">
        <f>SUM(C7:C8)</f>
        <v>1</v>
      </c>
      <c r="D9" s="348">
        <f>SUM(D7:D8)</f>
        <v>1</v>
      </c>
      <c r="E9" s="348">
        <f>SUM(E7:E8)</f>
        <v>1</v>
      </c>
      <c r="F9" s="348">
        <f>SUM(F7:F8)</f>
        <v>1</v>
      </c>
      <c r="G9" s="108" t="str">
        <f>IF(COUNTIF(C9:F9,C9)=4,"OK","ERRORE")</f>
        <v>OK</v>
      </c>
      <c r="H9" s="348">
        <f>SUM(H7:H8)</f>
        <v>19</v>
      </c>
      <c r="I9" s="348">
        <f>SUM(I7:I8)</f>
        <v>19</v>
      </c>
      <c r="J9" s="348">
        <f>SUM(J7:J8)</f>
        <v>19</v>
      </c>
      <c r="K9" s="348">
        <f>SUM(K7:K8)</f>
        <v>19</v>
      </c>
      <c r="L9" s="108" t="str">
        <f>IF(COUNTIF(H9:K9,H9)=4,"OK","ERRORE")</f>
        <v>OK</v>
      </c>
    </row>
  </sheetData>
  <sheetProtection password="EA98" sheet="1" formatColumns="0" selectLockedCells="1" selectUnlockedCells="1"/>
  <mergeCells count="4">
    <mergeCell ref="C4:G4"/>
    <mergeCell ref="H4:L4"/>
    <mergeCell ref="E2:L2"/>
    <mergeCell ref="A1:L1"/>
  </mergeCells>
  <phoneticPr fontId="29" type="noConversion"/>
  <printOptions horizontalCentered="1" verticalCentered="1"/>
  <pageMargins left="0" right="0" top="0.15748031496062992" bottom="0.15748031496062992" header="0.19685039370078741" footer="0.15748031496062992"/>
  <pageSetup paperSize="9" scale="80" orientation="landscape" horizontalDpi="300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>
    <tabColor indexed="10"/>
  </sheetPr>
  <dimension ref="A1:AB10"/>
  <sheetViews>
    <sheetView showGridLines="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 activeCell="B7" sqref="B7"/>
    </sheetView>
  </sheetViews>
  <sheetFormatPr defaultRowHeight="11.25" x14ac:dyDescent="0.2"/>
  <cols>
    <col min="1" max="1" width="37.33203125" style="5" customWidth="1"/>
    <col min="2" max="2" width="11" style="7" customWidth="1"/>
    <col min="3" max="3" width="10.83203125" style="7" customWidth="1"/>
    <col min="4" max="5" width="12.83203125" style="7" customWidth="1"/>
    <col min="6" max="6" width="13.6640625" style="7" customWidth="1"/>
    <col min="7" max="11" width="12.83203125" style="7" customWidth="1"/>
    <col min="12" max="14" width="13.33203125" style="7" customWidth="1"/>
    <col min="15" max="15" width="12.6640625" style="7" bestFit="1" customWidth="1"/>
    <col min="16" max="16" width="10.83203125" style="7" customWidth="1"/>
    <col min="17" max="24" width="12.83203125" style="7" customWidth="1"/>
    <col min="25" max="27" width="13.33203125" style="7" customWidth="1"/>
    <col min="28" max="28" width="12.6640625" style="7" bestFit="1" customWidth="1"/>
    <col min="29" max="16384" width="9.33203125" style="5"/>
  </cols>
  <sheetData>
    <row r="1" spans="1:28" ht="30" customHeight="1" x14ac:dyDescent="0.2">
      <c r="A1" s="930" t="str">
        <f>'t1'!A1</f>
        <v>Amministrazioni incluse nell'elenco ISTAT art. 1 c.3 legge 196/2009 (lista S13) - anno 2016</v>
      </c>
      <c r="B1" s="930"/>
      <c r="C1" s="930"/>
      <c r="D1" s="930"/>
      <c r="E1" s="930"/>
      <c r="F1" s="930"/>
      <c r="G1" s="930"/>
      <c r="H1" s="930"/>
      <c r="I1" s="930"/>
      <c r="J1" s="930"/>
      <c r="K1" s="930"/>
      <c r="L1" s="930"/>
      <c r="M1" s="930"/>
      <c r="N1" s="930"/>
      <c r="O1" s="930"/>
      <c r="P1" s="930"/>
      <c r="Q1" s="930"/>
      <c r="R1" s="930"/>
      <c r="S1" s="930"/>
      <c r="T1" s="930"/>
      <c r="U1" s="930"/>
      <c r="V1" s="930"/>
      <c r="W1" s="930"/>
      <c r="X1" s="930"/>
      <c r="Y1" s="930"/>
      <c r="Z1" s="5"/>
      <c r="AB1" s="705"/>
    </row>
    <row r="2" spans="1:28" ht="36" customHeight="1" x14ac:dyDescent="0.25">
      <c r="A2" s="1011" t="s">
        <v>502</v>
      </c>
      <c r="B2" s="1011"/>
      <c r="C2" s="1011"/>
      <c r="D2" s="1011"/>
      <c r="E2" s="1011"/>
      <c r="F2" s="1011"/>
      <c r="G2" s="1011"/>
      <c r="H2" s="1011"/>
      <c r="I2" s="1011"/>
      <c r="J2" s="1011"/>
      <c r="K2" s="1011"/>
      <c r="L2" s="1011"/>
      <c r="M2" s="1011"/>
      <c r="N2" s="775"/>
      <c r="O2" s="790"/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493"/>
      <c r="AA2" s="775"/>
      <c r="AB2" s="493"/>
    </row>
    <row r="3" spans="1:28" ht="18.75" customHeight="1" x14ac:dyDescent="0.25">
      <c r="A3" s="203" t="str">
        <f>"Tavola di coerenza tra presenti al 31.12."&amp;'t1'!M1&amp;" rilevati in Tabella 1 con il personale rilevato in Tabella 3 e con i presenti rilevati in Tabella 10 (Squadratura 3)(*)"</f>
        <v>Tavola di coerenza tra presenti al 31.12.2016 rilevati in Tabella 1 con il personale rilevato in Tabella 3 e con i presenti rilevati in Tabella 10 (Squadratura 3)(*)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B3" s="5"/>
    </row>
    <row r="4" spans="1:28" ht="12" x14ac:dyDescent="0.2">
      <c r="A4" s="325" t="s">
        <v>232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B4" s="5"/>
    </row>
    <row r="5" spans="1:28" ht="12.75" x14ac:dyDescent="0.2">
      <c r="A5" s="187"/>
      <c r="B5" s="184"/>
      <c r="C5" s="1008" t="s">
        <v>262</v>
      </c>
      <c r="D5" s="1009"/>
      <c r="E5" s="1009"/>
      <c r="F5" s="1009"/>
      <c r="G5" s="1009"/>
      <c r="H5" s="1009"/>
      <c r="I5" s="1009"/>
      <c r="J5" s="1009"/>
      <c r="K5" s="1009"/>
      <c r="L5" s="1009"/>
      <c r="M5" s="1009"/>
      <c r="N5" s="1009"/>
      <c r="O5" s="1009"/>
      <c r="P5" s="1008" t="s">
        <v>263</v>
      </c>
      <c r="Q5" s="1009"/>
      <c r="R5" s="1009"/>
      <c r="S5" s="1009"/>
      <c r="T5" s="1009"/>
      <c r="U5" s="1009"/>
      <c r="V5" s="1009"/>
      <c r="W5" s="1009"/>
      <c r="X5" s="1009"/>
      <c r="Y5" s="1009"/>
      <c r="Z5" s="1009"/>
      <c r="AA5" s="1009"/>
      <c r="AB5" s="1010"/>
    </row>
    <row r="6" spans="1:28" s="202" customFormat="1" ht="64.5" customHeight="1" x14ac:dyDescent="0.15">
      <c r="A6" s="191" t="s">
        <v>202</v>
      </c>
      <c r="B6" s="191" t="s">
        <v>201</v>
      </c>
      <c r="C6" s="191" t="str">
        <f>"Presenti 31.12."&amp;'t1'!M1&amp;" (Tab 1)"</f>
        <v>Presenti 31.12.2016 (Tab 1)</v>
      </c>
      <c r="D6" s="191" t="s">
        <v>215</v>
      </c>
      <c r="E6" s="191" t="s">
        <v>214</v>
      </c>
      <c r="F6" s="191" t="s">
        <v>317</v>
      </c>
      <c r="G6" s="191" t="s">
        <v>231</v>
      </c>
      <c r="H6" s="191" t="s">
        <v>216</v>
      </c>
      <c r="I6" s="191" t="s">
        <v>318</v>
      </c>
      <c r="J6" s="191" t="s">
        <v>6</v>
      </c>
      <c r="K6" s="191" t="s">
        <v>7</v>
      </c>
      <c r="L6" s="191" t="s">
        <v>233</v>
      </c>
      <c r="M6" s="191" t="s">
        <v>234</v>
      </c>
      <c r="N6" s="602" t="s">
        <v>497</v>
      </c>
      <c r="O6" s="602" t="s">
        <v>498</v>
      </c>
      <c r="P6" s="191" t="str">
        <f>"Presenti 31.12."&amp;'t1'!M1&amp;" (Tab 1)"</f>
        <v>Presenti 31.12.2016 (Tab 1)</v>
      </c>
      <c r="Q6" s="191" t="s">
        <v>215</v>
      </c>
      <c r="R6" s="191" t="s">
        <v>214</v>
      </c>
      <c r="S6" s="191" t="s">
        <v>317</v>
      </c>
      <c r="T6" s="191" t="s">
        <v>231</v>
      </c>
      <c r="U6" s="191" t="s">
        <v>216</v>
      </c>
      <c r="V6" s="191" t="s">
        <v>318</v>
      </c>
      <c r="W6" s="191" t="s">
        <v>6</v>
      </c>
      <c r="X6" s="191" t="s">
        <v>7</v>
      </c>
      <c r="Y6" s="191" t="s">
        <v>233</v>
      </c>
      <c r="Z6" s="191" t="s">
        <v>234</v>
      </c>
      <c r="AA6" s="602" t="s">
        <v>497</v>
      </c>
      <c r="AB6" s="602" t="s">
        <v>498</v>
      </c>
    </row>
    <row r="7" spans="1:28" s="200" customFormat="1" ht="21.75" x14ac:dyDescent="0.2">
      <c r="A7" s="199"/>
      <c r="B7" s="199"/>
      <c r="C7" s="196" t="s">
        <v>203</v>
      </c>
      <c r="D7" s="196" t="s">
        <v>204</v>
      </c>
      <c r="E7" s="196" t="s">
        <v>205</v>
      </c>
      <c r="F7" s="196" t="s">
        <v>206</v>
      </c>
      <c r="G7" s="197" t="s">
        <v>207</v>
      </c>
      <c r="H7" s="197" t="s">
        <v>227</v>
      </c>
      <c r="I7" s="197" t="s">
        <v>209</v>
      </c>
      <c r="J7" s="197" t="s">
        <v>217</v>
      </c>
      <c r="K7" s="197" t="s">
        <v>218</v>
      </c>
      <c r="L7" s="197" t="s">
        <v>8</v>
      </c>
      <c r="M7" s="197" t="s">
        <v>9</v>
      </c>
      <c r="N7" s="197" t="s">
        <v>499</v>
      </c>
      <c r="O7" s="197" t="s">
        <v>10</v>
      </c>
      <c r="P7" s="196" t="s">
        <v>219</v>
      </c>
      <c r="Q7" s="196" t="s">
        <v>220</v>
      </c>
      <c r="R7" s="196" t="s">
        <v>221</v>
      </c>
      <c r="S7" s="196" t="s">
        <v>319</v>
      </c>
      <c r="T7" s="197" t="s">
        <v>222</v>
      </c>
      <c r="U7" s="197" t="s">
        <v>320</v>
      </c>
      <c r="V7" s="197" t="s">
        <v>321</v>
      </c>
      <c r="W7" s="197" t="s">
        <v>11</v>
      </c>
      <c r="X7" s="197" t="s">
        <v>322</v>
      </c>
      <c r="Y7" s="197" t="s">
        <v>12</v>
      </c>
      <c r="Z7" s="197" t="s">
        <v>13</v>
      </c>
      <c r="AA7" s="197" t="s">
        <v>500</v>
      </c>
      <c r="AB7" s="197" t="s">
        <v>14</v>
      </c>
    </row>
    <row r="8" spans="1:28" ht="12.75" customHeight="1" x14ac:dyDescent="0.2">
      <c r="A8" s="144" t="str">
        <f>'t1'!A6</f>
        <v>PERSONALE DIRIGENTE</v>
      </c>
      <c r="B8" s="193" t="str">
        <f>'t1'!B6</f>
        <v>0D00NF</v>
      </c>
      <c r="C8" s="347">
        <f>'t1'!L6</f>
        <v>0</v>
      </c>
      <c r="D8" s="347">
        <f>'t3'!M6</f>
        <v>0</v>
      </c>
      <c r="E8" s="348">
        <f>'t3'!O6</f>
        <v>0</v>
      </c>
      <c r="F8" s="348">
        <f>'t3'!Q6</f>
        <v>0</v>
      </c>
      <c r="G8" s="348">
        <f>'t3'!C6</f>
        <v>0</v>
      </c>
      <c r="H8" s="348">
        <f>'t3'!E6</f>
        <v>0</v>
      </c>
      <c r="I8" s="348">
        <f>'t3'!G6</f>
        <v>0</v>
      </c>
      <c r="J8" s="348">
        <f>'t3'!I6</f>
        <v>0</v>
      </c>
      <c r="K8" s="348">
        <f>'t3'!K6</f>
        <v>0</v>
      </c>
      <c r="L8" s="348">
        <f>C8+D8+E8+F8-G8-H8-I8-J8-K8</f>
        <v>0</v>
      </c>
      <c r="M8" s="348">
        <f>'t10'!AU6</f>
        <v>0</v>
      </c>
      <c r="N8" s="791" t="str">
        <f>IF(C8&lt;(G8+H8+I8+J8+K8),"ERRORE","OK")</f>
        <v>OK</v>
      </c>
      <c r="O8" s="108" t="str">
        <f>IF(L8=M8,"OK","ERRORE")</f>
        <v>OK</v>
      </c>
      <c r="P8" s="347">
        <f>'t1'!M6</f>
        <v>1</v>
      </c>
      <c r="Q8" s="347">
        <f>'t3'!N6</f>
        <v>0</v>
      </c>
      <c r="R8" s="348">
        <f>'t3'!P6</f>
        <v>0</v>
      </c>
      <c r="S8" s="348">
        <f>'t3'!R6</f>
        <v>0</v>
      </c>
      <c r="T8" s="348">
        <f>'t3'!D6</f>
        <v>0</v>
      </c>
      <c r="U8" s="348">
        <f>'t3'!F6</f>
        <v>0</v>
      </c>
      <c r="V8" s="348">
        <f>'t3'!H6</f>
        <v>0</v>
      </c>
      <c r="W8" s="348">
        <f>'t3'!J6</f>
        <v>0</v>
      </c>
      <c r="X8" s="348">
        <f>'t3'!L6</f>
        <v>0</v>
      </c>
      <c r="Y8" s="348">
        <f>P8+Q8+R8+S8-T8-U8-V8-W8-X8</f>
        <v>1</v>
      </c>
      <c r="Z8" s="348">
        <f>'t10'!AV6</f>
        <v>0</v>
      </c>
      <c r="AA8" s="791" t="str">
        <f>IF(P8&lt;(T8+U8+V8+W8+X8),"ERRORE","OK")</f>
        <v>OK</v>
      </c>
      <c r="AB8" s="198" t="str">
        <f>IF(Y8=Z8,"OK","ERRORE")</f>
        <v>ERRORE</v>
      </c>
    </row>
    <row r="9" spans="1:28" ht="12.75" customHeight="1" x14ac:dyDescent="0.2">
      <c r="A9" s="144" t="str">
        <f>'t1'!A7</f>
        <v>PERSONALE NON DIRIGENTE</v>
      </c>
      <c r="B9" s="193" t="str">
        <f>'t1'!B7</f>
        <v>0000ND</v>
      </c>
      <c r="C9" s="347">
        <f>'t1'!L7</f>
        <v>1</v>
      </c>
      <c r="D9" s="347">
        <f>'t3'!M7</f>
        <v>0</v>
      </c>
      <c r="E9" s="348">
        <f>'t3'!O7</f>
        <v>0</v>
      </c>
      <c r="F9" s="348">
        <f>'t3'!Q7</f>
        <v>0</v>
      </c>
      <c r="G9" s="348">
        <f>'t3'!C7</f>
        <v>0</v>
      </c>
      <c r="H9" s="348">
        <f>'t3'!E7</f>
        <v>0</v>
      </c>
      <c r="I9" s="348">
        <f>'t3'!G7</f>
        <v>0</v>
      </c>
      <c r="J9" s="348">
        <f>'t3'!I7</f>
        <v>0</v>
      </c>
      <c r="K9" s="348">
        <f>'t3'!K7</f>
        <v>0</v>
      </c>
      <c r="L9" s="348">
        <f>C9+D9+E9+F9-G9-H9-I9-J9-K9</f>
        <v>1</v>
      </c>
      <c r="M9" s="348">
        <f>'t10'!AU7</f>
        <v>0</v>
      </c>
      <c r="N9" s="791" t="str">
        <f>IF(C9&lt;(G9+H9+I9+J9+K9),"ERRORE","OK")</f>
        <v>OK</v>
      </c>
      <c r="O9" s="108" t="str">
        <f>IF(L9=M9,"OK","ERRORE")</f>
        <v>ERRORE</v>
      </c>
      <c r="P9" s="347">
        <f>'t1'!M7</f>
        <v>18</v>
      </c>
      <c r="Q9" s="347">
        <f>'t3'!N7</f>
        <v>0</v>
      </c>
      <c r="R9" s="348">
        <f>'t3'!P7</f>
        <v>0</v>
      </c>
      <c r="S9" s="348">
        <f>'t3'!R7</f>
        <v>0</v>
      </c>
      <c r="T9" s="348">
        <f>'t3'!D7</f>
        <v>0</v>
      </c>
      <c r="U9" s="348">
        <f>'t3'!F7</f>
        <v>0</v>
      </c>
      <c r="V9" s="348">
        <f>'t3'!H7</f>
        <v>0</v>
      </c>
      <c r="W9" s="348">
        <f>'t3'!J7</f>
        <v>0</v>
      </c>
      <c r="X9" s="348">
        <f>'t3'!L7</f>
        <v>0</v>
      </c>
      <c r="Y9" s="348">
        <f>P9+Q9+R9+S9-T9-U9-V9-W9-X9</f>
        <v>18</v>
      </c>
      <c r="Z9" s="348">
        <f>'t10'!AV7</f>
        <v>0</v>
      </c>
      <c r="AA9" s="791" t="str">
        <f>IF(P9&lt;(T9+U9+V9+W9+X9),"ERRORE","OK")</f>
        <v>OK</v>
      </c>
      <c r="AB9" s="198" t="str">
        <f>IF(Y9=Z9,"OK","ERRORE")</f>
        <v>ERRORE</v>
      </c>
    </row>
    <row r="10" spans="1:28" ht="15.75" customHeight="1" x14ac:dyDescent="0.2">
      <c r="A10" s="144" t="str">
        <f>'t1'!A8</f>
        <v>TOTALE</v>
      </c>
      <c r="B10" s="183"/>
      <c r="C10" s="347">
        <f t="shared" ref="C10:M10" si="0">SUM(C8:C9)</f>
        <v>1</v>
      </c>
      <c r="D10" s="347">
        <f t="shared" si="0"/>
        <v>0</v>
      </c>
      <c r="E10" s="347">
        <f t="shared" si="0"/>
        <v>0</v>
      </c>
      <c r="F10" s="347">
        <f t="shared" si="0"/>
        <v>0</v>
      </c>
      <c r="G10" s="347">
        <f t="shared" si="0"/>
        <v>0</v>
      </c>
      <c r="H10" s="347">
        <f t="shared" si="0"/>
        <v>0</v>
      </c>
      <c r="I10" s="347">
        <f t="shared" si="0"/>
        <v>0</v>
      </c>
      <c r="J10" s="347">
        <f t="shared" si="0"/>
        <v>0</v>
      </c>
      <c r="K10" s="347">
        <f t="shared" si="0"/>
        <v>0</v>
      </c>
      <c r="L10" s="347">
        <f t="shared" si="0"/>
        <v>1</v>
      </c>
      <c r="M10" s="347">
        <f t="shared" si="0"/>
        <v>0</v>
      </c>
      <c r="N10" s="791" t="str">
        <f>IF(C10&lt;(G10+H10+I10+J10+K10),"ERRORE","OK")</f>
        <v>OK</v>
      </c>
      <c r="O10" s="108" t="str">
        <f>IF(L10=M10,"OK","ERRORE")</f>
        <v>ERRORE</v>
      </c>
      <c r="P10" s="347">
        <f t="shared" ref="P10:Z10" si="1">SUM(P8:P9)</f>
        <v>19</v>
      </c>
      <c r="Q10" s="347">
        <f t="shared" si="1"/>
        <v>0</v>
      </c>
      <c r="R10" s="347">
        <f t="shared" si="1"/>
        <v>0</v>
      </c>
      <c r="S10" s="347">
        <f t="shared" si="1"/>
        <v>0</v>
      </c>
      <c r="T10" s="347">
        <f t="shared" si="1"/>
        <v>0</v>
      </c>
      <c r="U10" s="347">
        <f t="shared" si="1"/>
        <v>0</v>
      </c>
      <c r="V10" s="347">
        <f t="shared" si="1"/>
        <v>0</v>
      </c>
      <c r="W10" s="347">
        <f t="shared" si="1"/>
        <v>0</v>
      </c>
      <c r="X10" s="347">
        <f t="shared" si="1"/>
        <v>0</v>
      </c>
      <c r="Y10" s="347">
        <f t="shared" si="1"/>
        <v>19</v>
      </c>
      <c r="Z10" s="347">
        <f t="shared" si="1"/>
        <v>0</v>
      </c>
      <c r="AA10" s="791" t="str">
        <f>IF(P10&lt;(T10+U10+V10+W10+X10),"ERRORE","OK")</f>
        <v>OK</v>
      </c>
      <c r="AB10" s="198" t="str">
        <f>IF(Y10=Z10,"OK","ERRORE")</f>
        <v>ERRORE</v>
      </c>
    </row>
  </sheetData>
  <sheetProtection password="EA98" sheet="1" formatColumns="0" selectLockedCells="1" selectUnlockedCells="1"/>
  <mergeCells count="4">
    <mergeCell ref="P5:AB5"/>
    <mergeCell ref="C5:O5"/>
    <mergeCell ref="A1:Y1"/>
    <mergeCell ref="A2:M2"/>
  </mergeCells>
  <phoneticPr fontId="29" type="noConversion"/>
  <printOptions horizontalCentered="1" verticalCentered="1"/>
  <pageMargins left="0.19685039370078741" right="0" top="0.15748031496062992" bottom="0.15748031496062992" header="0.19685039370078741" footer="0.19685039370078741"/>
  <pageSetup paperSize="9" scale="80" orientation="landscape" horizontalDpi="300" verticalDpi="4294967292" r:id="rId1"/>
  <headerFooter alignWithMargins="0"/>
  <colBreaks count="1" manualBreakCount="1">
    <brk id="15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A1:M8"/>
  <sheetViews>
    <sheetView showGridLines="0" workbookViewId="0">
      <pane ySplit="5" topLeftCell="A6" activePane="bottomLeft" state="frozen"/>
      <selection activeCell="A2" sqref="A2"/>
      <selection pane="bottomLeft" activeCell="A2" sqref="A2"/>
    </sheetView>
  </sheetViews>
  <sheetFormatPr defaultRowHeight="11.25" x14ac:dyDescent="0.2"/>
  <cols>
    <col min="1" max="1" width="38.5" style="5" customWidth="1"/>
    <col min="2" max="2" width="11.6640625" style="7" customWidth="1"/>
    <col min="3" max="3" width="17" style="7" bestFit="1" customWidth="1"/>
    <col min="4" max="8" width="15.83203125" style="7" customWidth="1"/>
    <col min="9" max="9" width="14.83203125" style="7" customWidth="1"/>
    <col min="10" max="16384" width="9.33203125" style="5"/>
  </cols>
  <sheetData>
    <row r="1" spans="1:13" ht="43.5" customHeight="1" x14ac:dyDescent="0.2">
      <c r="A1" s="1004" t="str">
        <f>'t1'!A1</f>
        <v>Amministrazioni incluse nell'elenco ISTAT art. 1 c.3 legge 196/2009 (lista S13) - anno 2016</v>
      </c>
      <c r="B1" s="1004"/>
      <c r="C1" s="1004"/>
      <c r="D1" s="1004"/>
      <c r="E1" s="1004"/>
      <c r="F1" s="1004"/>
      <c r="G1" s="1004"/>
      <c r="H1" s="1004"/>
      <c r="I1" s="1004"/>
      <c r="K1" s="3"/>
      <c r="M1"/>
    </row>
    <row r="2" spans="1:13" ht="12.75" customHeight="1" x14ac:dyDescent="0.2">
      <c r="B2" s="5"/>
      <c r="C2" s="5"/>
      <c r="D2" s="1003"/>
      <c r="E2" s="1003"/>
      <c r="F2" s="1003"/>
      <c r="G2" s="1003"/>
      <c r="H2" s="1003"/>
      <c r="I2" s="1003"/>
      <c r="J2" s="324"/>
      <c r="K2" s="3"/>
      <c r="M2"/>
    </row>
    <row r="3" spans="1:13" ht="21" customHeight="1" x14ac:dyDescent="0.25">
      <c r="A3" s="203" t="s">
        <v>264</v>
      </c>
      <c r="C3" s="5"/>
      <c r="D3" s="5"/>
      <c r="E3" s="5"/>
      <c r="F3" s="5"/>
      <c r="G3" s="5"/>
      <c r="H3" s="5"/>
      <c r="I3" s="5"/>
    </row>
    <row r="4" spans="1:13" ht="49.5" customHeight="1" x14ac:dyDescent="0.2">
      <c r="A4" s="191" t="s">
        <v>202</v>
      </c>
      <c r="B4" s="191" t="s">
        <v>201</v>
      </c>
      <c r="C4" s="191" t="str">
        <f>"Presenti 31.12 anno precedente (Tab 1)"</f>
        <v>Presenti 31.12 anno precedente (Tab 1)</v>
      </c>
      <c r="D4" s="191" t="s">
        <v>223</v>
      </c>
      <c r="E4" s="191" t="s">
        <v>224</v>
      </c>
      <c r="F4" s="191" t="s">
        <v>225</v>
      </c>
      <c r="G4" s="191" t="s">
        <v>236</v>
      </c>
      <c r="H4" s="191" t="s">
        <v>226</v>
      </c>
      <c r="I4" s="191" t="s">
        <v>193</v>
      </c>
    </row>
    <row r="5" spans="1:13" x14ac:dyDescent="0.2">
      <c r="A5" s="191"/>
      <c r="B5" s="191"/>
      <c r="C5" s="201" t="s">
        <v>203</v>
      </c>
      <c r="D5" s="201" t="s">
        <v>204</v>
      </c>
      <c r="E5" s="201" t="s">
        <v>205</v>
      </c>
      <c r="F5" s="201" t="s">
        <v>206</v>
      </c>
      <c r="G5" s="201" t="s">
        <v>235</v>
      </c>
      <c r="H5" s="201" t="s">
        <v>227</v>
      </c>
      <c r="I5" s="201" t="s">
        <v>228</v>
      </c>
    </row>
    <row r="6" spans="1:13" ht="12.75" customHeight="1" x14ac:dyDescent="0.2">
      <c r="A6" s="144" t="str">
        <f>'t1'!A6</f>
        <v>PERSONALE DIRIGENTE</v>
      </c>
      <c r="B6" s="193" t="str">
        <f>'t1'!B6</f>
        <v>0D00NF</v>
      </c>
      <c r="C6" s="347">
        <f>'t1'!C6+'t1'!D6</f>
        <v>0</v>
      </c>
      <c r="D6" s="347">
        <f>'t5'!S7+'t5'!T7</f>
        <v>0</v>
      </c>
      <c r="E6" s="348">
        <f>'t6'!U7+'t6'!V7</f>
        <v>1</v>
      </c>
      <c r="F6" s="348">
        <f>'t4'!C8</f>
        <v>0</v>
      </c>
      <c r="G6" s="348">
        <f>C6-D6+E6+F6</f>
        <v>1</v>
      </c>
      <c r="H6" s="348">
        <f>'t4'!E6</f>
        <v>0</v>
      </c>
      <c r="I6" s="184" t="str">
        <f>IF(H6&lt;=G6,"OK","ERRORE")</f>
        <v>OK</v>
      </c>
    </row>
    <row r="7" spans="1:13" ht="12.75" customHeight="1" x14ac:dyDescent="0.2">
      <c r="A7" s="144" t="str">
        <f>'t1'!A7</f>
        <v>PERSONALE NON DIRIGENTE</v>
      </c>
      <c r="B7" s="193" t="str">
        <f>'t1'!B7</f>
        <v>0000ND</v>
      </c>
      <c r="C7" s="347">
        <f>'t1'!C7+'t1'!D7</f>
        <v>18</v>
      </c>
      <c r="D7" s="347">
        <f>'t5'!S8+'t5'!T8</f>
        <v>0</v>
      </c>
      <c r="E7" s="348">
        <f>'t6'!U8+'t6'!V8</f>
        <v>1</v>
      </c>
      <c r="F7" s="348">
        <f>'t4'!D8</f>
        <v>0</v>
      </c>
      <c r="G7" s="348">
        <f>C7-D7+E7+F7</f>
        <v>19</v>
      </c>
      <c r="H7" s="348">
        <f>'t4'!E7</f>
        <v>0</v>
      </c>
      <c r="I7" s="184" t="str">
        <f>IF(H7&lt;=G7,"OK","ERRORE")</f>
        <v>OK</v>
      </c>
    </row>
    <row r="8" spans="1:13" s="354" customFormat="1" ht="15.75" customHeight="1" x14ac:dyDescent="0.2">
      <c r="A8" s="700" t="str">
        <f>'t1'!A8</f>
        <v>TOTALE</v>
      </c>
      <c r="B8" s="214"/>
      <c r="C8" s="371">
        <f t="shared" ref="C8:H8" si="0">SUM(C6:C7)</f>
        <v>18</v>
      </c>
      <c r="D8" s="371">
        <f t="shared" si="0"/>
        <v>0</v>
      </c>
      <c r="E8" s="371">
        <f t="shared" si="0"/>
        <v>2</v>
      </c>
      <c r="F8" s="371">
        <f t="shared" si="0"/>
        <v>0</v>
      </c>
      <c r="G8" s="371">
        <f t="shared" si="0"/>
        <v>20</v>
      </c>
      <c r="H8" s="371">
        <f t="shared" si="0"/>
        <v>0</v>
      </c>
      <c r="I8" s="185" t="str">
        <f>IF(H8&lt;=G8,"OK","ERRORE")</f>
        <v>OK</v>
      </c>
    </row>
  </sheetData>
  <sheetProtection password="EA98" sheet="1" formatColumns="0" selectLockedCells="1" selectUnlockedCells="1"/>
  <mergeCells count="2">
    <mergeCell ref="D2:I2"/>
    <mergeCell ref="A1:I1"/>
  </mergeCells>
  <phoneticPr fontId="29" type="noConversion"/>
  <printOptions horizontalCentered="1" verticalCentered="1"/>
  <pageMargins left="0" right="0" top="0.15748031496062992" bottom="0.15748031496062992" header="0.19685039370078741" footer="0.19685039370078741"/>
  <pageSetup paperSize="9" scale="80" orientation="landscape" horizontalDpi="300" verticalDpi="4294967292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A1:M21"/>
  <sheetViews>
    <sheetView showGridLines="0" workbookViewId="0">
      <selection activeCell="B2" sqref="B2"/>
    </sheetView>
  </sheetViews>
  <sheetFormatPr defaultRowHeight="11.25" x14ac:dyDescent="0.2"/>
  <cols>
    <col min="1" max="1" width="57.83203125" style="5" customWidth="1"/>
    <col min="2" max="3" width="19.83203125" style="5" customWidth="1"/>
    <col min="4" max="4" width="26.83203125" style="5" customWidth="1"/>
    <col min="5" max="5" width="25.1640625" style="5" customWidth="1"/>
    <col min="6" max="16384" width="9.33203125" style="5"/>
  </cols>
  <sheetData>
    <row r="1" spans="1:13" ht="43.5" customHeight="1" x14ac:dyDescent="0.2">
      <c r="A1" s="930" t="str">
        <f>'t1'!A1</f>
        <v>Amministrazioni incluse nell'elenco ISTAT art. 1 c.3 legge 196/2009 (lista S13) - anno 2016</v>
      </c>
      <c r="B1" s="930"/>
      <c r="C1" s="930"/>
      <c r="D1" s="930"/>
      <c r="E1" s="320"/>
      <c r="F1" s="323"/>
      <c r="G1" s="323"/>
      <c r="H1" s="323"/>
      <c r="I1" s="323"/>
      <c r="K1" s="3"/>
      <c r="M1"/>
    </row>
    <row r="2" spans="1:13" ht="16.5" thickBot="1" x14ac:dyDescent="0.3">
      <c r="A2" s="841" t="s">
        <v>522</v>
      </c>
      <c r="C2" s="1003"/>
      <c r="D2" s="1003"/>
      <c r="E2" s="1003"/>
      <c r="F2" s="324"/>
      <c r="G2" s="324"/>
      <c r="H2" s="324"/>
      <c r="I2" s="324"/>
      <c r="K2" s="3"/>
      <c r="M2"/>
    </row>
    <row r="3" spans="1:13" ht="30" customHeight="1" thickBot="1" x14ac:dyDescent="0.3">
      <c r="A3" s="1012" t="s">
        <v>523</v>
      </c>
      <c r="B3" s="1013"/>
      <c r="C3" s="1013"/>
      <c r="D3" s="1013"/>
      <c r="E3" s="1014"/>
    </row>
    <row r="4" spans="1:13" s="204" customFormat="1" ht="31.5" x14ac:dyDescent="0.15">
      <c r="A4" s="651" t="s">
        <v>524</v>
      </c>
      <c r="B4" s="652" t="s">
        <v>525</v>
      </c>
      <c r="C4" s="652" t="s">
        <v>237</v>
      </c>
      <c r="D4" s="653" t="s">
        <v>238</v>
      </c>
      <c r="E4" s="654" t="s">
        <v>422</v>
      </c>
    </row>
    <row r="5" spans="1:13" ht="20.25" customHeight="1" x14ac:dyDescent="0.2">
      <c r="A5" s="208" t="s">
        <v>43</v>
      </c>
      <c r="B5" s="796">
        <f>SI_1!G56</f>
        <v>0</v>
      </c>
      <c r="C5" s="212">
        <f>'t14'!D12</f>
        <v>0</v>
      </c>
      <c r="D5" s="215" t="str">
        <f>IF(B5=0,IF(C5=0,"OK","MANCANO LE UNITA'"),IF(C5=0,"MANCANO LE SPESE","OK"))</f>
        <v>OK</v>
      </c>
      <c r="E5" s="211" t="str">
        <f>IF(AND(B5&gt;0,C5&gt;0),C5/B5," ")</f>
        <v xml:space="preserve"> </v>
      </c>
    </row>
    <row r="6" spans="1:13" ht="20.25" customHeight="1" x14ac:dyDescent="0.2">
      <c r="A6" s="208" t="s">
        <v>17</v>
      </c>
      <c r="B6" s="796">
        <f>SI_1!G59</f>
        <v>12</v>
      </c>
      <c r="C6" s="212">
        <f>'t14'!D13</f>
        <v>0</v>
      </c>
      <c r="D6" s="215" t="str">
        <f>IF(B6=0,IF(C6=0,"OK","MANCANO LE UNITA'"),IF(C6=0,"MANCANO LE SPESE","OK"))</f>
        <v>MANCANO LE SPESE</v>
      </c>
      <c r="E6" s="211" t="str">
        <f>IF(AND(B6&gt;0,C6&gt;0),C6/B6," ")</f>
        <v xml:space="preserve"> </v>
      </c>
    </row>
    <row r="7" spans="1:13" ht="20.25" customHeight="1" thickBot="1" x14ac:dyDescent="0.25">
      <c r="A7" s="209" t="s">
        <v>18</v>
      </c>
      <c r="B7" s="797">
        <f>SI_1!G62</f>
        <v>2</v>
      </c>
      <c r="C7" s="213">
        <f>'t14'!D14</f>
        <v>0</v>
      </c>
      <c r="D7" s="216" t="str">
        <f>IF(B7=0,IF(C7=0,"OK","MANCANO LE UNITA'"),IF(C7=0,"MANCANO LE SPESE","OK"))</f>
        <v>MANCANO LE SPESE</v>
      </c>
      <c r="E7" s="511" t="str">
        <f>IF(AND(B7&gt;0,C7&gt;0),C7/B7," ")</f>
        <v xml:space="preserve"> </v>
      </c>
    </row>
    <row r="10" spans="1:13" ht="16.5" thickBot="1" x14ac:dyDescent="0.3">
      <c r="A10" s="842" t="s">
        <v>526</v>
      </c>
    </row>
    <row r="11" spans="1:13" ht="30" customHeight="1" thickBot="1" x14ac:dyDescent="0.3">
      <c r="A11" s="1012" t="s">
        <v>527</v>
      </c>
      <c r="B11" s="1013"/>
      <c r="C11" s="1013"/>
      <c r="D11" s="1013"/>
      <c r="E11" s="1014"/>
    </row>
    <row r="12" spans="1:13" s="204" customFormat="1" ht="32.25" thickBot="1" x14ac:dyDescent="0.2">
      <c r="A12" s="651" t="s">
        <v>528</v>
      </c>
      <c r="B12" s="652" t="s">
        <v>529</v>
      </c>
      <c r="C12" s="652" t="s">
        <v>237</v>
      </c>
      <c r="D12" s="653" t="s">
        <v>238</v>
      </c>
      <c r="E12" s="654" t="s">
        <v>422</v>
      </c>
    </row>
    <row r="13" spans="1:13" ht="20.25" customHeight="1" x14ac:dyDescent="0.2">
      <c r="A13" s="508" t="s">
        <v>197</v>
      </c>
      <c r="B13" s="795">
        <f>'t2'!C7+'t2'!D7</f>
        <v>2.31</v>
      </c>
      <c r="C13" s="509">
        <f>'t14'!D16</f>
        <v>56441</v>
      </c>
      <c r="D13" s="510" t="str">
        <f>IF(B13=0,IF(C13=0,"OK","MANCANO LE UNITA'"),IF(C13=0,"MANCANO LE SPESE","OK"))</f>
        <v>OK</v>
      </c>
      <c r="E13" s="210">
        <f>IF(AND(B13&gt;0,C13&gt;0),C13/B13," ")</f>
        <v>24433</v>
      </c>
    </row>
    <row r="14" spans="1:13" ht="20.25" customHeight="1" x14ac:dyDescent="0.2">
      <c r="A14" s="208" t="s">
        <v>198</v>
      </c>
      <c r="B14" s="796">
        <f>'t2'!E7+'t2'!F7</f>
        <v>0</v>
      </c>
      <c r="C14" s="212">
        <f>'t14'!D17</f>
        <v>0</v>
      </c>
      <c r="D14" s="215" t="str">
        <f>IF(B14=0,IF(C14=0,"OK","MANCANO LE UNITA'"),IF(C14=0,"MANCANO LE SPESE","OK"))</f>
        <v>OK</v>
      </c>
      <c r="E14" s="211" t="str">
        <f>IF(AND(B14&gt;0,C14&gt;0),C14/B14," ")</f>
        <v xml:space="preserve"> </v>
      </c>
    </row>
    <row r="15" spans="1:13" ht="20.25" customHeight="1" x14ac:dyDescent="0.2">
      <c r="A15" s="208" t="s">
        <v>54</v>
      </c>
      <c r="B15" s="796">
        <f>'t2'!G7+'t2'!H7</f>
        <v>0</v>
      </c>
      <c r="C15" s="212">
        <f>'t14'!D23</f>
        <v>0</v>
      </c>
      <c r="D15" s="215" t="str">
        <f>IF(B15=0,IF(C15=0,"OK","MANCANO LE UNITA'"),IF(C15=0,"MANCANO LE SPESE","OK"))</f>
        <v>OK</v>
      </c>
      <c r="E15" s="211" t="str">
        <f>IF(AND(B15&gt;0,C15&gt;0),C15/B15," ")</f>
        <v xml:space="preserve"> </v>
      </c>
    </row>
    <row r="16" spans="1:13" ht="20.25" customHeight="1" x14ac:dyDescent="0.2">
      <c r="A16" s="208" t="s">
        <v>199</v>
      </c>
      <c r="B16" s="796">
        <f>'t2'!I7+'t2'!J7</f>
        <v>0</v>
      </c>
      <c r="C16" s="212">
        <f>'t14'!D24</f>
        <v>0</v>
      </c>
      <c r="D16" s="215" t="str">
        <f>IF(B16=0,IF(C16=0,"OK","MANCANO LE UNITA'"),IF(C16=0,"MANCANO LE SPESE","OK"))</f>
        <v>OK</v>
      </c>
      <c r="E16" s="211" t="str">
        <f>IF(AND(B16&gt;0,C16&gt;0),C16/B16," ")</f>
        <v xml:space="preserve"> </v>
      </c>
    </row>
    <row r="17" spans="1:5" ht="13.9" customHeight="1" thickBot="1" x14ac:dyDescent="0.3">
      <c r="A17" s="843"/>
      <c r="B17" s="844"/>
      <c r="C17" s="844"/>
      <c r="D17" s="844"/>
      <c r="E17" s="845"/>
    </row>
    <row r="18" spans="1:5" s="204" customFormat="1" ht="31.5" x14ac:dyDescent="0.15">
      <c r="A18" s="522" t="s">
        <v>420</v>
      </c>
      <c r="B18" s="523" t="s">
        <v>421</v>
      </c>
      <c r="C18" s="523" t="s">
        <v>237</v>
      </c>
      <c r="D18" s="524" t="s">
        <v>424</v>
      </c>
      <c r="E18" s="675" t="s">
        <v>423</v>
      </c>
    </row>
    <row r="19" spans="1:5" ht="27.75" customHeight="1" x14ac:dyDescent="0.2">
      <c r="A19" s="846" t="str">
        <f>'t14'!A10</f>
        <v>SOMME CORRISPOSTE AD AGENZIA DI SOMMINISTRAZIONE(INTERINALI)</v>
      </c>
      <c r="B19" s="184" t="str">
        <f>'t14'!B10</f>
        <v>L105</v>
      </c>
      <c r="C19" s="693">
        <f>'t14'!D10</f>
        <v>0</v>
      </c>
      <c r="D19" s="676" t="str">
        <f>(IF(AND(C19=0,C20&gt;0),"INSERIRE SOMME SPETTANTI ALL'AGENZIA (L105)","OK"))</f>
        <v>OK</v>
      </c>
      <c r="E19" s="1015" t="str">
        <f>(IF(AND(C19&gt;0,C20&gt;0),C19/C20," "))</f>
        <v xml:space="preserve"> </v>
      </c>
    </row>
    <row r="20" spans="1:5" ht="27.75" customHeight="1" x14ac:dyDescent="0.2">
      <c r="A20" s="846" t="str">
        <f>'t14'!A23</f>
        <v>ONERI PER I CONTRATTI DI SOMMINISTRAZIONE(INTERINALI)</v>
      </c>
      <c r="B20" s="655" t="str">
        <f>'t14'!B23</f>
        <v>P062</v>
      </c>
      <c r="C20" s="694">
        <f>'t14'!D23</f>
        <v>0</v>
      </c>
      <c r="D20" s="677" t="str">
        <f>(IF(AND(C20=0,C19&gt;0),"INSERIRE RETRIBUZIONI PER INTERINALI (P062)","OK"))</f>
        <v>OK</v>
      </c>
      <c r="E20" s="1016"/>
    </row>
    <row r="21" spans="1:5" ht="40.5" customHeight="1" thickBot="1" x14ac:dyDescent="0.25">
      <c r="A21" s="1018" t="s">
        <v>433</v>
      </c>
      <c r="B21" s="1019"/>
      <c r="C21" s="1020"/>
      <c r="D21" s="678" t="str">
        <f>(IF(AND(C19&gt;0,C20&gt;0),IF(C19&gt;(C20/100*30),"ATTENZIONE: la voce L105 supera il 30% della voce P062. L'IN1 andrà giustificata","OK"),"OK"))</f>
        <v>OK</v>
      </c>
      <c r="E21" s="1017"/>
    </row>
  </sheetData>
  <sheetProtection password="EA98" sheet="1" formatColumns="0" selectLockedCells="1" selectUnlockedCells="1"/>
  <mergeCells count="6">
    <mergeCell ref="A3:E3"/>
    <mergeCell ref="A1:D1"/>
    <mergeCell ref="C2:E2"/>
    <mergeCell ref="E19:E21"/>
    <mergeCell ref="A21:C21"/>
    <mergeCell ref="A11:E11"/>
  </mergeCells>
  <phoneticPr fontId="29" type="noConversion"/>
  <conditionalFormatting sqref="D19:D21 D13:D16 D5:D7">
    <cfRule type="notContainsText" dxfId="3" priority="1" stopIfTrue="1" operator="notContains" text="ok">
      <formula>ISERROR(SEARCH("ok",D5))</formula>
    </cfRule>
  </conditionalFormatting>
  <printOptions horizontalCentered="1" verticalCentered="1"/>
  <pageMargins left="0" right="0" top="0.19685039370078741" bottom="0.31496062992125984" header="0.51181102362204722" footer="0.51181102362204722"/>
  <pageSetup paperSize="9" scale="90" orientation="landscape" horizontalDpi="300" verticalDpi="4294967292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A1:M7"/>
  <sheetViews>
    <sheetView showGridLines="0" workbookViewId="0">
      <pane ySplit="5" topLeftCell="A6" activePane="bottomLeft" state="frozen"/>
      <selection activeCell="A2" sqref="A2"/>
      <selection pane="bottomLeft" activeCell="B5" sqref="B5"/>
    </sheetView>
  </sheetViews>
  <sheetFormatPr defaultRowHeight="11.25" x14ac:dyDescent="0.2"/>
  <cols>
    <col min="1" max="1" width="38.83203125" style="5" customWidth="1"/>
    <col min="2" max="2" width="11.33203125" style="7" customWidth="1"/>
    <col min="3" max="3" width="13.1640625" style="7" customWidth="1"/>
    <col min="4" max="4" width="17.83203125" style="7" customWidth="1"/>
    <col min="5" max="6" width="15.83203125" style="7" customWidth="1"/>
    <col min="7" max="8" width="15.83203125" style="115" customWidth="1"/>
    <col min="9" max="9" width="18.33203125" style="115" customWidth="1"/>
    <col min="10" max="10" width="9.33203125" style="115" customWidth="1"/>
  </cols>
  <sheetData>
    <row r="1" spans="1:13" s="5" customFormat="1" ht="43.5" customHeight="1" x14ac:dyDescent="0.2">
      <c r="A1" s="1021" t="str">
        <f>'t1'!A1</f>
        <v>Amministrazioni incluse nell'elenco ISTAT art. 1 c.3 legge 196/2009 (lista S13) - anno 2016</v>
      </c>
      <c r="B1" s="1021"/>
      <c r="C1" s="1021"/>
      <c r="D1" s="1021"/>
      <c r="E1" s="1021"/>
      <c r="F1" s="1021"/>
      <c r="G1" s="1021"/>
      <c r="H1" s="1021"/>
      <c r="I1" s="1021"/>
      <c r="K1" s="3"/>
      <c r="M1"/>
    </row>
    <row r="2" spans="1:13" s="5" customFormat="1" ht="12.75" customHeight="1" x14ac:dyDescent="0.2">
      <c r="D2" s="1003"/>
      <c r="E2" s="1003"/>
      <c r="F2" s="1003"/>
      <c r="G2" s="1003"/>
      <c r="H2" s="1003"/>
      <c r="I2" s="1003"/>
      <c r="J2" s="324"/>
      <c r="K2" s="3"/>
      <c r="M2"/>
    </row>
    <row r="3" spans="1:13" s="5" customFormat="1" ht="21" customHeight="1" x14ac:dyDescent="0.25">
      <c r="A3" s="203" t="s">
        <v>265</v>
      </c>
      <c r="B3" s="7"/>
      <c r="F3" s="7"/>
    </row>
    <row r="4" spans="1:13" ht="56.25" x14ac:dyDescent="0.15">
      <c r="A4" s="189" t="s">
        <v>239</v>
      </c>
      <c r="B4" s="191" t="s">
        <v>201</v>
      </c>
      <c r="C4" s="190" t="s">
        <v>240</v>
      </c>
      <c r="D4" s="190" t="s">
        <v>244</v>
      </c>
      <c r="E4" s="190" t="s">
        <v>245</v>
      </c>
      <c r="F4" s="190" t="s">
        <v>246</v>
      </c>
      <c r="G4" s="190" t="s">
        <v>200</v>
      </c>
      <c r="H4" s="190" t="s">
        <v>247</v>
      </c>
      <c r="I4" s="190" t="s">
        <v>388</v>
      </c>
    </row>
    <row r="5" spans="1:13" s="207" customFormat="1" ht="10.5" x14ac:dyDescent="0.15">
      <c r="A5" s="188"/>
      <c r="B5" s="201"/>
      <c r="C5" s="205" t="s">
        <v>203</v>
      </c>
      <c r="D5" s="205" t="s">
        <v>204</v>
      </c>
      <c r="E5" s="205" t="s">
        <v>241</v>
      </c>
      <c r="F5" s="205" t="s">
        <v>206</v>
      </c>
      <c r="G5" s="205" t="s">
        <v>242</v>
      </c>
      <c r="H5" s="205" t="s">
        <v>243</v>
      </c>
      <c r="I5" s="205" t="s">
        <v>389</v>
      </c>
      <c r="J5" s="206"/>
    </row>
    <row r="6" spans="1:13" ht="12.75" x14ac:dyDescent="0.2">
      <c r="A6" s="144" t="str">
        <f>'t1'!A6</f>
        <v>PERSONALE DIRIGENTE</v>
      </c>
      <c r="B6" s="326" t="str">
        <f>'t1'!B6</f>
        <v>0D00NF</v>
      </c>
      <c r="C6" s="349">
        <f>'t12'!C6</f>
        <v>12</v>
      </c>
      <c r="D6" s="350">
        <f>'t12'!D6</f>
        <v>39979</v>
      </c>
      <c r="E6" s="351">
        <f>IF(C6=0," ",D6/C6*12)</f>
        <v>39979</v>
      </c>
      <c r="F6" s="370">
        <v>0</v>
      </c>
      <c r="G6" s="351">
        <f>IF(E6=" "," ",E6-F6)</f>
        <v>39979</v>
      </c>
      <c r="H6" s="352" t="str">
        <f>IF(E6=" "," ",IF(F6=0," ",G6/F6))</f>
        <v xml:space="preserve"> </v>
      </c>
      <c r="I6" s="331" t="str">
        <f>IF(E6=" "," ",IF(F6=0," ",IF(ABS(H6)&gt;0.02,"ERRORE","OK")))</f>
        <v xml:space="preserve"> </v>
      </c>
    </row>
    <row r="7" spans="1:13" ht="12.75" x14ac:dyDescent="0.2">
      <c r="A7" s="144" t="str">
        <f>'t1'!A7</f>
        <v>PERSONALE NON DIRIGENTE</v>
      </c>
      <c r="B7" s="326" t="str">
        <f>'t1'!B7</f>
        <v>0000ND</v>
      </c>
      <c r="C7" s="349">
        <f>'t12'!C7</f>
        <v>183.28</v>
      </c>
      <c r="D7" s="350">
        <f>'t12'!D7</f>
        <v>291988</v>
      </c>
      <c r="E7" s="351">
        <f>IF(C7=0," ",D7/C7*12)</f>
        <v>19117.5</v>
      </c>
      <c r="F7" s="370">
        <v>0</v>
      </c>
      <c r="G7" s="351">
        <f>IF(E7=" "," ",E7-F7)</f>
        <v>19117.5</v>
      </c>
      <c r="H7" s="352" t="str">
        <f>IF(E7=" "," ",IF(F7=0," ",G7/F7))</f>
        <v xml:space="preserve"> </v>
      </c>
      <c r="I7" s="331" t="str">
        <f>IF(E7=" "," ",IF(F7=0," ",IF(ABS(H7)&gt;0.02,"ERRORE","OK")))</f>
        <v xml:space="preserve"> </v>
      </c>
    </row>
  </sheetData>
  <sheetProtection password="EA98" sheet="1" formatColumns="0" selectLockedCells="1" selectUnlockedCells="1"/>
  <mergeCells count="2">
    <mergeCell ref="D2:I2"/>
    <mergeCell ref="A1:I1"/>
  </mergeCells>
  <phoneticPr fontId="29" type="noConversion"/>
  <printOptions horizontalCentered="1" verticalCentered="1"/>
  <pageMargins left="0.19685039370078741" right="0.19685039370078741" top="0.19685039370078741" bottom="0.15748031496062992" header="0.15748031496062992" footer="0.1574803149606299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A1:M20"/>
  <sheetViews>
    <sheetView showGridLines="0" workbookViewId="0">
      <selection activeCell="B2" sqref="B2"/>
    </sheetView>
  </sheetViews>
  <sheetFormatPr defaultRowHeight="11.25" x14ac:dyDescent="0.2"/>
  <cols>
    <col min="1" max="1" width="81.83203125" style="5" customWidth="1"/>
    <col min="2" max="3" width="21.5" style="5" customWidth="1"/>
    <col min="4" max="4" width="26" style="5" customWidth="1"/>
    <col min="5" max="5" width="25.1640625" style="5" customWidth="1"/>
    <col min="6" max="16384" width="9.33203125" style="5"/>
  </cols>
  <sheetData>
    <row r="1" spans="1:13" ht="42.6" customHeight="1" x14ac:dyDescent="0.2">
      <c r="A1" s="1022" t="str">
        <f>'t1'!A1</f>
        <v>Amministrazioni incluse nell'elenco ISTAT art. 1 c.3 legge 196/2009 (lista S13) - anno 2016</v>
      </c>
      <c r="B1" s="1022"/>
      <c r="C1" s="1022"/>
      <c r="D1" s="1022"/>
      <c r="E1" s="705"/>
      <c r="F1" s="323"/>
      <c r="G1" s="323"/>
      <c r="H1" s="323"/>
      <c r="I1" s="323"/>
      <c r="K1" s="3"/>
      <c r="M1"/>
    </row>
    <row r="2" spans="1:13" ht="16.5" thickBot="1" x14ac:dyDescent="0.25">
      <c r="A2" s="852" t="s">
        <v>530</v>
      </c>
      <c r="B2" s="853"/>
      <c r="C2" s="853"/>
      <c r="D2" s="853"/>
      <c r="E2" s="324"/>
      <c r="F2" s="324"/>
      <c r="G2" s="324"/>
      <c r="H2" s="324"/>
      <c r="I2" s="324"/>
      <c r="K2" s="3"/>
      <c r="M2"/>
    </row>
    <row r="3" spans="1:13" ht="33" customHeight="1" thickBot="1" x14ac:dyDescent="0.3">
      <c r="A3" s="1023" t="s">
        <v>531</v>
      </c>
      <c r="B3" s="1024"/>
      <c r="C3" s="1024"/>
      <c r="D3" s="1025"/>
      <c r="E3" s="729"/>
    </row>
    <row r="4" spans="1:13" s="204" customFormat="1" ht="21.75" thickBot="1" x14ac:dyDescent="0.2">
      <c r="A4" s="651" t="s">
        <v>452</v>
      </c>
      <c r="B4" s="652" t="s">
        <v>453</v>
      </c>
      <c r="C4" s="652" t="s">
        <v>454</v>
      </c>
      <c r="D4" s="653" t="s">
        <v>455</v>
      </c>
    </row>
    <row r="5" spans="1:13" ht="39" customHeight="1" x14ac:dyDescent="0.2">
      <c r="A5" s="730" t="str">
        <f>SI_1!B85</f>
        <v>Indicare il numero delle unità rilevate in tabella 1 tra i "presenti al 31.12" che appartengono alle categorie protette (Legge N.68/99).</v>
      </c>
      <c r="B5" s="731">
        <f>SI_1!G85</f>
        <v>1</v>
      </c>
      <c r="C5" s="731">
        <f>'t1'!L8+'t1'!M8</f>
        <v>20</v>
      </c>
      <c r="D5" s="847" t="str">
        <f>IF(B5&lt;=C5,"OK","Dati incoerenti: controllare i valori")</f>
        <v>OK</v>
      </c>
    </row>
    <row r="6" spans="1:13" ht="39" customHeight="1" x14ac:dyDescent="0.2">
      <c r="A6" s="732" t="str">
        <f>SI_1!B106</f>
        <v>Indicare il numero delle unita rilevate in tabella 1 tra i "presenti al 31.12" che risultavano titolari di permessi per legge n. 104/92.</v>
      </c>
      <c r="B6" s="733">
        <f>SI_1!G106</f>
        <v>0</v>
      </c>
      <c r="C6" s="733">
        <f>'t1'!L8+'t1'!M8</f>
        <v>20</v>
      </c>
      <c r="D6" s="848" t="str">
        <f>IF(B6&lt;=C6,"OK","Dati incoerenti: controllare i valori")</f>
        <v>OK</v>
      </c>
    </row>
    <row r="7" spans="1:13" ht="39" customHeight="1" thickBot="1" x14ac:dyDescent="0.25">
      <c r="A7" s="734" t="str">
        <f>SI_1!B109</f>
        <v>Indicare il numero delle unita rilevate in tabella 1 tra i "presenti al 31.12" che risultavano titolari di permessi ai sensi dell'art. 42, c.5 D.lgs.151/2001.</v>
      </c>
      <c r="B7" s="735">
        <f>SI_1!G109</f>
        <v>0</v>
      </c>
      <c r="C7" s="735">
        <f>'t1'!L8+'t1'!M8</f>
        <v>20</v>
      </c>
      <c r="D7" s="849" t="str">
        <f>IF(B7&lt;=C7,"OK","Dati incoerenti: controllare i valori")</f>
        <v>OK</v>
      </c>
    </row>
    <row r="10" spans="1:13" ht="16.5" thickBot="1" x14ac:dyDescent="0.25">
      <c r="A10" s="854" t="s">
        <v>532</v>
      </c>
      <c r="B10" s="853"/>
      <c r="C10" s="853"/>
      <c r="D10" s="853"/>
      <c r="E10" s="324"/>
      <c r="F10" s="324"/>
      <c r="G10" s="324"/>
      <c r="H10" s="324"/>
      <c r="I10" s="324"/>
      <c r="K10" s="3"/>
      <c r="M10"/>
    </row>
    <row r="11" spans="1:13" ht="32.450000000000003" customHeight="1" thickBot="1" x14ac:dyDescent="0.3">
      <c r="A11" s="1023" t="s">
        <v>533</v>
      </c>
      <c r="B11" s="1024"/>
      <c r="C11" s="1024"/>
      <c r="D11" s="1025"/>
      <c r="E11" s="729"/>
    </row>
    <row r="12" spans="1:13" s="204" customFormat="1" ht="21.75" thickBot="1" x14ac:dyDescent="0.2">
      <c r="A12" s="736" t="s">
        <v>452</v>
      </c>
      <c r="B12" s="737" t="s">
        <v>453</v>
      </c>
      <c r="C12" s="737" t="s">
        <v>456</v>
      </c>
      <c r="D12" s="738" t="s">
        <v>457</v>
      </c>
    </row>
    <row r="13" spans="1:13" ht="39" customHeight="1" x14ac:dyDescent="0.2">
      <c r="A13" s="739" t="str">
        <f>SI_1!B106</f>
        <v>Indicare il numero delle unita rilevate in tabella 1 tra i "presenti al 31.12" che risultavano titolari di permessi per legge n. 104/92.</v>
      </c>
      <c r="B13" s="740">
        <f>SI_1!G106</f>
        <v>0</v>
      </c>
      <c r="C13" s="741">
        <f>'t11'!I10+'t11'!J10</f>
        <v>0</v>
      </c>
      <c r="D13" s="850" t="str">
        <f>(IF(AND(C13=0,B13&gt;0),"Mancano le assenze per questa causale",IF(AND(C13&gt;0,B13=0),"Dichiarare Unita nella domanda della Scheda Informativa 1","OK")))</f>
        <v>OK</v>
      </c>
    </row>
    <row r="14" spans="1:13" ht="39" customHeight="1" thickBot="1" x14ac:dyDescent="0.25">
      <c r="A14" s="742" t="str">
        <f>SI_1!B109</f>
        <v>Indicare il numero delle unita rilevate in tabella 1 tra i "presenti al 31.12" che risultavano titolari di permessi ai sensi dell'art. 42, c.5 D.lgs.151/2001.</v>
      </c>
      <c r="B14" s="735">
        <f>SI_1!G109</f>
        <v>0</v>
      </c>
      <c r="C14" s="743">
        <f>'t11'!G10+'t11'!H10</f>
        <v>0</v>
      </c>
      <c r="D14" s="851" t="str">
        <f>(IF(AND(C14=0,B14&gt;0),"Mancano le assenze per questa causale",IF(AND(C14&gt;0,B14=0),"Dichiarare Unita nella domanda della Scheda Informativa 1","OK")))</f>
        <v>OK</v>
      </c>
    </row>
    <row r="17" spans="1:13" ht="13.15" customHeight="1" thickBot="1" x14ac:dyDescent="0.3">
      <c r="A17" s="855" t="s">
        <v>534</v>
      </c>
      <c r="B17" s="853"/>
      <c r="C17" s="853"/>
      <c r="D17" s="853"/>
      <c r="E17" s="324"/>
      <c r="F17" s="324"/>
      <c r="G17" s="324"/>
      <c r="H17" s="324"/>
      <c r="I17" s="324"/>
      <c r="K17" s="3"/>
      <c r="M17"/>
    </row>
    <row r="18" spans="1:13" ht="31.15" customHeight="1" thickBot="1" x14ac:dyDescent="0.3">
      <c r="A18" s="1023" t="s">
        <v>535</v>
      </c>
      <c r="B18" s="1024"/>
      <c r="C18" s="1024"/>
      <c r="D18" s="1025"/>
      <c r="E18" s="729"/>
    </row>
    <row r="19" spans="1:13" ht="21.75" thickBot="1" x14ac:dyDescent="0.25">
      <c r="A19" s="736" t="s">
        <v>452</v>
      </c>
      <c r="B19" s="737" t="s">
        <v>520</v>
      </c>
      <c r="C19" s="737" t="s">
        <v>456</v>
      </c>
      <c r="D19" s="738" t="s">
        <v>457</v>
      </c>
    </row>
    <row r="20" spans="1:13" ht="37.9" customHeight="1" thickBot="1" x14ac:dyDescent="0.25">
      <c r="A20" s="742" t="s">
        <v>521</v>
      </c>
      <c r="B20" s="740">
        <f>SI_1!G82</f>
        <v>0</v>
      </c>
      <c r="C20" s="741">
        <f>'t11'!E10+'t11'!F10</f>
        <v>295</v>
      </c>
      <c r="D20" s="850" t="str">
        <f>(IF(AND(C20=0,B20&gt;0),"Mancano le assenze per questa causale",IF(AND(C20&gt;0,B20=0),"Dichiarare Somme nella domanda della Scheda Informativa 1","OK")))</f>
        <v>Dichiarare Somme nella domanda della Scheda Informativa 1</v>
      </c>
    </row>
  </sheetData>
  <sheetProtection password="EA98" sheet="1" formatColumns="0" selectLockedCells="1" selectUnlockedCells="1"/>
  <mergeCells count="4">
    <mergeCell ref="A1:D1"/>
    <mergeCell ref="A3:D3"/>
    <mergeCell ref="A11:D11"/>
    <mergeCell ref="A18:D18"/>
  </mergeCells>
  <conditionalFormatting sqref="D5:D7 D13:D14 D20">
    <cfRule type="notContainsText" dxfId="2" priority="1" stopIfTrue="1" operator="notContains" text="ok">
      <formula>ISERROR(SEARCH("ok",D5))</formula>
    </cfRule>
  </conditionalFormatting>
  <printOptions horizontalCentered="1" verticalCentered="1"/>
  <pageMargins left="0" right="0" top="0.19685039370078741" bottom="0.31496062992125984" header="0.51181102362204722" footer="0.51181102362204722"/>
  <pageSetup paperSize="9" scale="90" orientation="landscape" horizontalDpi="300" verticalDpi="4294967292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A1:N31"/>
  <sheetViews>
    <sheetView showGridLines="0" zoomScale="90" workbookViewId="0">
      <pane ySplit="5" topLeftCell="A15" activePane="bottomLeft" state="frozen"/>
      <selection activeCell="A2" sqref="A2"/>
      <selection pane="bottomLeft" activeCell="B2" sqref="B2:G2"/>
    </sheetView>
  </sheetViews>
  <sheetFormatPr defaultRowHeight="10.5" x14ac:dyDescent="0.15"/>
  <cols>
    <col min="1" max="1" width="71.33203125" style="424" customWidth="1"/>
    <col min="2" max="2" width="9.6640625" style="424" customWidth="1"/>
    <col min="3" max="3" width="14.1640625" style="424" customWidth="1"/>
    <col min="4" max="4" width="15.33203125" style="424" customWidth="1"/>
    <col min="5" max="5" width="25" style="424" bestFit="1" customWidth="1"/>
    <col min="6" max="6" width="17.33203125" style="424" customWidth="1"/>
    <col min="7" max="7" width="17.1640625" style="424" customWidth="1"/>
    <col min="8" max="14" width="9.33203125" style="424" customWidth="1"/>
  </cols>
  <sheetData>
    <row r="1" spans="1:14" s="5" customFormat="1" ht="22.5" x14ac:dyDescent="0.2">
      <c r="A1" s="930" t="str">
        <f>'t1'!A1:K1</f>
        <v>Amministrazioni incluse nell'elenco ISTAT art. 1 c.3 legge 196/2009 (lista S13) - anno 2016</v>
      </c>
      <c r="B1" s="930"/>
      <c r="C1" s="930"/>
      <c r="D1" s="930"/>
      <c r="E1" s="930"/>
      <c r="F1" s="930"/>
      <c r="G1" s="930"/>
      <c r="H1" s="323"/>
      <c r="K1" s="3"/>
      <c r="M1" s="423"/>
    </row>
    <row r="2" spans="1:14" s="5" customFormat="1" ht="19.149999999999999" customHeight="1" x14ac:dyDescent="0.2">
      <c r="B2" s="1003"/>
      <c r="C2" s="1003"/>
      <c r="D2" s="1003"/>
      <c r="E2" s="1003"/>
      <c r="F2" s="1003"/>
      <c r="G2" s="1003"/>
      <c r="J2" s="324"/>
      <c r="K2" s="3"/>
      <c r="M2" s="423"/>
    </row>
    <row r="3" spans="1:14" s="5" customFormat="1" ht="21" customHeight="1" thickBot="1" x14ac:dyDescent="0.3">
      <c r="A3" s="327" t="s">
        <v>266</v>
      </c>
      <c r="B3" s="7"/>
    </row>
    <row r="4" spans="1:14" ht="20.25" customHeight="1" thickBot="1" x14ac:dyDescent="0.3">
      <c r="A4" s="336" t="s">
        <v>267</v>
      </c>
      <c r="B4" s="1031">
        <f>'t12'!K8+'t13'!I8</f>
        <v>432217</v>
      </c>
      <c r="C4" s="1032"/>
      <c r="D4" s="1032"/>
      <c r="E4" s="1032"/>
      <c r="F4" s="1032"/>
      <c r="G4" s="1033"/>
    </row>
    <row r="5" spans="1:14" ht="85.5" customHeight="1" thickBot="1" x14ac:dyDescent="0.2">
      <c r="A5" s="226" t="s">
        <v>112</v>
      </c>
      <c r="B5" s="227" t="s">
        <v>251</v>
      </c>
      <c r="C5" s="227" t="s">
        <v>252</v>
      </c>
      <c r="D5" s="228" t="s">
        <v>253</v>
      </c>
      <c r="E5" s="1034" t="s">
        <v>250</v>
      </c>
      <c r="F5" s="1035"/>
      <c r="G5" s="1036"/>
      <c r="H5" s="423"/>
      <c r="I5" s="423"/>
      <c r="J5" s="423"/>
      <c r="K5" s="423"/>
      <c r="L5" s="423"/>
      <c r="M5" s="423"/>
      <c r="N5" s="423"/>
    </row>
    <row r="6" spans="1:14" ht="19.5" customHeight="1" x14ac:dyDescent="0.2">
      <c r="A6" s="225" t="str">
        <f>'t14'!A4</f>
        <v>ASSEGNI PER IL NUCLEO FAMILIARE</v>
      </c>
      <c r="B6" s="332" t="str">
        <f>'t14'!B4</f>
        <v>L005</v>
      </c>
      <c r="C6" s="328">
        <f>'t14'!D4</f>
        <v>6099</v>
      </c>
      <c r="D6" s="425">
        <f t="shared" ref="D6:D12" si="0">IF($B$4=0," ",(IF(C6=0," ",C6/$B$4)))</f>
        <v>1.41E-2</v>
      </c>
      <c r="E6" s="1043" t="str">
        <f>IF($B$4=0,"TABELLE 12 -13 ASSENTI",(IF('t12'!$K$8=0,"TAB. 12 ASSENTE",(IF('t13'!I8=0,"TAB. 13 ASSENTE"," ")))))</f>
        <v xml:space="preserve"> </v>
      </c>
      <c r="F6" s="1044"/>
      <c r="G6" s="1045"/>
      <c r="H6" s="423"/>
      <c r="I6" s="423"/>
      <c r="J6" s="423"/>
      <c r="K6" s="423"/>
      <c r="L6" s="423"/>
      <c r="M6" s="423"/>
      <c r="N6" s="423"/>
    </row>
    <row r="7" spans="1:14" ht="19.5" customHeight="1" x14ac:dyDescent="0.2">
      <c r="A7" s="225" t="str">
        <f>'t14'!A5</f>
        <v xml:space="preserve">GESTIONE MENSE </v>
      </c>
      <c r="B7" s="332" t="str">
        <f>'t14'!B5</f>
        <v>L010</v>
      </c>
      <c r="C7" s="329">
        <f>'t14'!D5</f>
        <v>0</v>
      </c>
      <c r="D7" s="426" t="str">
        <f t="shared" si="0"/>
        <v xml:space="preserve"> </v>
      </c>
      <c r="E7" s="1037"/>
      <c r="F7" s="1038"/>
      <c r="G7" s="1039"/>
      <c r="H7" s="423"/>
      <c r="I7" s="423"/>
      <c r="J7" s="423"/>
      <c r="K7" s="423"/>
      <c r="L7" s="423"/>
      <c r="M7" s="423"/>
      <c r="N7" s="423"/>
    </row>
    <row r="8" spans="1:14" ht="19.5" customHeight="1" x14ac:dyDescent="0.2">
      <c r="A8" s="225" t="str">
        <f>'t14'!A6</f>
        <v>EROGAZIONE BUONI PASTO</v>
      </c>
      <c r="B8" s="332" t="str">
        <f>'t14'!B6</f>
        <v>L011</v>
      </c>
      <c r="C8" s="329">
        <f>'t14'!D6</f>
        <v>0</v>
      </c>
      <c r="D8" s="426" t="str">
        <f t="shared" si="0"/>
        <v xml:space="preserve"> </v>
      </c>
      <c r="E8" s="1037"/>
      <c r="F8" s="1038"/>
      <c r="G8" s="1039"/>
      <c r="H8" s="423"/>
      <c r="I8" s="423"/>
      <c r="J8" s="423"/>
      <c r="K8" s="423"/>
      <c r="L8" s="423"/>
      <c r="M8" s="423"/>
      <c r="N8" s="423"/>
    </row>
    <row r="9" spans="1:14" ht="19.5" customHeight="1" x14ac:dyDescent="0.2">
      <c r="A9" s="225" t="str">
        <f>'t14'!A7</f>
        <v>FORMAZIONE DEL PERSONALE</v>
      </c>
      <c r="B9" s="332" t="str">
        <f>'t14'!B7</f>
        <v>L020</v>
      </c>
      <c r="C9" s="329">
        <f>'t14'!D7</f>
        <v>0</v>
      </c>
      <c r="D9" s="426" t="str">
        <f t="shared" si="0"/>
        <v xml:space="preserve"> </v>
      </c>
      <c r="E9" s="1037"/>
      <c r="F9" s="1038"/>
      <c r="G9" s="1039"/>
      <c r="H9" s="423"/>
      <c r="I9" s="423"/>
      <c r="J9" s="423"/>
      <c r="K9" s="423"/>
      <c r="L9" s="423"/>
      <c r="M9" s="423"/>
      <c r="N9" s="423"/>
    </row>
    <row r="10" spans="1:14" ht="19.5" customHeight="1" x14ac:dyDescent="0.2">
      <c r="A10" s="225" t="str">
        <f>'t14'!A8</f>
        <v>BENESSERE DEL PERSONALE</v>
      </c>
      <c r="B10" s="332" t="str">
        <f>'t14'!B8</f>
        <v>L090</v>
      </c>
      <c r="C10" s="329">
        <f>'t14'!D8</f>
        <v>0</v>
      </c>
      <c r="D10" s="426" t="str">
        <f t="shared" si="0"/>
        <v xml:space="preserve"> </v>
      </c>
      <c r="E10" s="1037"/>
      <c r="F10" s="1038"/>
      <c r="G10" s="1039"/>
      <c r="H10" s="423"/>
      <c r="I10" s="423"/>
      <c r="J10" s="423"/>
      <c r="K10" s="423"/>
      <c r="L10" s="423"/>
      <c r="M10" s="423"/>
      <c r="N10" s="423"/>
    </row>
    <row r="11" spans="1:14" ht="19.5" customHeight="1" thickBot="1" x14ac:dyDescent="0.25">
      <c r="A11" s="225" t="str">
        <f>'t14'!A9</f>
        <v>EQUO INDENNIZZO AL PERSONALE</v>
      </c>
      <c r="B11" s="332" t="str">
        <f>'t14'!B9</f>
        <v>L100</v>
      </c>
      <c r="C11" s="329">
        <f>'t14'!D9</f>
        <v>0</v>
      </c>
      <c r="D11" s="427" t="str">
        <f t="shared" si="0"/>
        <v xml:space="preserve"> </v>
      </c>
      <c r="E11" s="1040"/>
      <c r="F11" s="1041"/>
      <c r="G11" s="1042"/>
      <c r="H11" s="423"/>
      <c r="I11" s="423"/>
      <c r="J11" s="423"/>
      <c r="K11" s="423"/>
      <c r="L11" s="423"/>
      <c r="M11" s="423"/>
      <c r="N11" s="423"/>
    </row>
    <row r="12" spans="1:14" ht="30.75" customHeight="1" thickBot="1" x14ac:dyDescent="0.25">
      <c r="A12" s="225" t="str">
        <f>'t14'!A10</f>
        <v>SOMME CORRISPOSTE AD AGENZIA DI SOMMINISTRAZIONE(INTERINALI)</v>
      </c>
      <c r="B12" s="332" t="str">
        <f>'t14'!B10</f>
        <v>L105</v>
      </c>
      <c r="C12" s="329">
        <f>'t14'!D10</f>
        <v>0</v>
      </c>
      <c r="D12" s="427" t="str">
        <f t="shared" si="0"/>
        <v xml:space="preserve"> </v>
      </c>
      <c r="E12" s="1029" t="str">
        <f>(IF(AND(C12=0,C24&gt;0),"P062 VALORIZZATA; INSERIRE SOMME SPETTANTI ALL'AGENZIA (L105)",IF(AND(C12&gt;0,C24&gt;0,C12&gt;(C24/100*30)),"ATTENZIONE: la voce L105 supera il 30% della voce P062. Il salvataggio produrrà l'INCONGRUENZA 1 che dovrà essere giustificata"," ")))</f>
        <v xml:space="preserve"> </v>
      </c>
      <c r="F12" s="1046"/>
      <c r="G12" s="1047"/>
      <c r="H12" s="423"/>
      <c r="I12" s="423"/>
      <c r="J12" s="423"/>
      <c r="K12" s="423"/>
      <c r="L12" s="423"/>
      <c r="M12" s="423"/>
      <c r="N12" s="423"/>
    </row>
    <row r="13" spans="1:14" ht="19.5" customHeight="1" thickBot="1" x14ac:dyDescent="0.25">
      <c r="A13" s="225" t="str">
        <f>'t14'!A11</f>
        <v>COPERTURE ASSICURATIVE</v>
      </c>
      <c r="B13" s="332" t="str">
        <f>'t14'!B11</f>
        <v>L107</v>
      </c>
      <c r="C13" s="329">
        <f>'t14'!D11</f>
        <v>0</v>
      </c>
      <c r="D13" s="425" t="str">
        <f t="shared" ref="D13:D21" si="1">IF($B$4=0," ",(IF(C13=0," ",C13/$B$4)))</f>
        <v xml:space="preserve"> </v>
      </c>
      <c r="E13" s="1026" t="str">
        <f>IF($B$4=0,"TABELLE 12 -13 ASSENTI",(IF('t12'!$K$8=0,"TAB. 12 ASSENTE",(IF('t13'!$I$8=0,"TAB. 13 ASSENTE"," ")))))</f>
        <v xml:space="preserve"> </v>
      </c>
      <c r="F13" s="1030" t="s">
        <v>301</v>
      </c>
      <c r="G13" s="1048" t="s">
        <v>301</v>
      </c>
      <c r="H13" s="423"/>
      <c r="I13" s="423"/>
      <c r="J13" s="423"/>
      <c r="K13" s="423"/>
      <c r="L13" s="423"/>
      <c r="M13" s="423"/>
      <c r="N13" s="423"/>
    </row>
    <row r="14" spans="1:14" ht="41.25" customHeight="1" thickBot="1" x14ac:dyDescent="0.25">
      <c r="A14" s="225" t="str">
        <f>'t14'!A12</f>
        <v>CONTRATTI DI COLLABORAZIONE COORDINATA E CONTINUATIVA</v>
      </c>
      <c r="B14" s="332" t="str">
        <f>'t14'!B12</f>
        <v>L108</v>
      </c>
      <c r="C14" s="329">
        <f>'t14'!D12</f>
        <v>0</v>
      </c>
      <c r="D14" s="426" t="str">
        <f t="shared" si="1"/>
        <v xml:space="preserve"> </v>
      </c>
      <c r="E14" s="1029" t="str">
        <f>IF(SI_1!G56=0,IF('t14'!D12=0," ","MANCA IL NUMERO DEI CONTRATTI NELLA SI_1"),IF('t14'!D12=0,"VERIFICARE SE INSERIRE LE SPESE"," "))</f>
        <v xml:space="preserve"> </v>
      </c>
      <c r="F14" s="1030"/>
      <c r="G14" s="353" t="str">
        <f>IF(AND(C14&gt;0,SI_1!G56&gt;0),"VALORE MEDIO UNITARIO DI SPESA =  "&amp;C14/SI_1!G56," ")</f>
        <v xml:space="preserve"> </v>
      </c>
      <c r="H14" s="423"/>
      <c r="I14" s="423"/>
      <c r="J14" s="423"/>
      <c r="K14" s="423"/>
      <c r="L14" s="423"/>
      <c r="M14" s="423"/>
      <c r="N14" s="423"/>
    </row>
    <row r="15" spans="1:14" ht="41.25" customHeight="1" thickBot="1" x14ac:dyDescent="0.25">
      <c r="A15" s="225" t="str">
        <f>'t14'!A13</f>
        <v>INCARICHI LIBERO PROFESSIONALI/STUDIO/RICERCA/CONSULENZA</v>
      </c>
      <c r="B15" s="332" t="str">
        <f>'t14'!B13</f>
        <v>L109</v>
      </c>
      <c r="C15" s="329">
        <f>'t14'!D13</f>
        <v>0</v>
      </c>
      <c r="D15" s="426" t="str">
        <f t="shared" si="1"/>
        <v xml:space="preserve"> </v>
      </c>
      <c r="E15" s="1029" t="str">
        <f>IF(SI_1!G59=0,IF('t14'!D13=0," ","MANCA IL NUMERO DEI CONTRATTI NELLA SI_1"),IF('t14'!D13=0,"VERIFICARE SE INSERIRE LE SPESE"," "))</f>
        <v>VERIFICARE SE INSERIRE LE SPESE</v>
      </c>
      <c r="F15" s="1030"/>
      <c r="G15" s="353" t="str">
        <f>IF(AND(C15&gt;0,SI_1!G59&gt;0),"VALORE MEDIO UNITARIO DI SPESA =  "&amp;C15/SI_1!G59," ")</f>
        <v xml:space="preserve"> </v>
      </c>
      <c r="H15" s="423"/>
      <c r="I15" s="423"/>
      <c r="J15" s="423"/>
      <c r="K15" s="423"/>
      <c r="L15" s="423"/>
      <c r="M15" s="423"/>
      <c r="N15" s="423"/>
    </row>
    <row r="16" spans="1:14" ht="41.25" customHeight="1" thickBot="1" x14ac:dyDescent="0.25">
      <c r="A16" s="225" t="str">
        <f>'t14'!A14</f>
        <v>CONTRATTI PER RESA SERVIZI/ADEMPIMENTI OBBLIGATORI PER LEGGE</v>
      </c>
      <c r="B16" s="332" t="str">
        <f>'t14'!B14</f>
        <v>L115</v>
      </c>
      <c r="C16" s="329">
        <f>'t14'!D14</f>
        <v>0</v>
      </c>
      <c r="D16" s="426" t="str">
        <f>IF($B$4=0," ",(IF(C16=0," ",C16/$B$4)))</f>
        <v xml:space="preserve"> </v>
      </c>
      <c r="E16" s="1029" t="str">
        <f>IF(SI_1!G62=0,IF('t14'!D14=0," ","MANCA IL NUMERO DEI CONTRATTI NELLA SI_1"),IF('t14'!D14=0,"VERIFICARE SE INSERIRE LE SPESE"," "))</f>
        <v>VERIFICARE SE INSERIRE LE SPESE</v>
      </c>
      <c r="F16" s="1030"/>
      <c r="G16" s="353" t="str">
        <f>IF(AND(C16&gt;0,SI_1!G62&gt;0),"VALORE MEDIO UNITARIO DI SPESA =  "&amp;C16/SI_1!G62," ")</f>
        <v xml:space="preserve"> </v>
      </c>
      <c r="H16" s="423"/>
      <c r="I16" s="423"/>
      <c r="J16" s="423"/>
      <c r="K16" s="423"/>
      <c r="L16" s="423"/>
      <c r="M16" s="423"/>
      <c r="N16" s="423"/>
    </row>
    <row r="17" spans="1:14" ht="19.5" customHeight="1" x14ac:dyDescent="0.2">
      <c r="A17" s="225" t="str">
        <f>'t14'!A15</f>
        <v>ALTRE SPESE</v>
      </c>
      <c r="B17" s="332" t="str">
        <f>'t14'!B15</f>
        <v>L110</v>
      </c>
      <c r="C17" s="329">
        <f>'t14'!D15</f>
        <v>0</v>
      </c>
      <c r="D17" s="426" t="str">
        <f t="shared" si="1"/>
        <v xml:space="preserve"> </v>
      </c>
      <c r="E17" s="1043" t="str">
        <f>IF($B$4=0,"TABELLE 12 -13 ASSENTI",(IF('t12'!K8=0,"TAB. 12 ASSENTE",(IF('t13'!I8=0,"TAB. 13 ASSENTE"," ")))))</f>
        <v xml:space="preserve"> </v>
      </c>
      <c r="F17" s="1049" t="s">
        <v>301</v>
      </c>
      <c r="G17" s="1050" t="s">
        <v>301</v>
      </c>
      <c r="H17" s="423"/>
      <c r="I17" s="423"/>
      <c r="J17" s="423"/>
      <c r="K17" s="423"/>
      <c r="L17" s="423"/>
      <c r="M17" s="423"/>
      <c r="N17" s="423"/>
    </row>
    <row r="18" spans="1:14" ht="19.5" customHeight="1" x14ac:dyDescent="0.2">
      <c r="A18" s="225" t="str">
        <f>'t14'!A16</f>
        <v>RETRIBUZIONI PERSONALE  A TEMPO DETERMINATO</v>
      </c>
      <c r="B18" s="332" t="str">
        <f>'t14'!B16</f>
        <v>P015</v>
      </c>
      <c r="C18" s="329">
        <f>'t14'!D16</f>
        <v>56441</v>
      </c>
      <c r="D18" s="426">
        <f t="shared" si="1"/>
        <v>0.13059999999999999</v>
      </c>
      <c r="E18" s="1051" t="s">
        <v>301</v>
      </c>
      <c r="F18" s="1052" t="s">
        <v>301</v>
      </c>
      <c r="G18" s="1053" t="s">
        <v>301</v>
      </c>
      <c r="H18" s="423"/>
      <c r="I18" s="423"/>
      <c r="J18" s="423"/>
      <c r="K18" s="423"/>
      <c r="L18" s="423"/>
      <c r="M18" s="423"/>
      <c r="N18" s="423"/>
    </row>
    <row r="19" spans="1:14" ht="19.5" customHeight="1" x14ac:dyDescent="0.2">
      <c r="A19" s="225" t="str">
        <f>'t14'!A17</f>
        <v>RETRIBUZIONI PERSONALE CON CONTRATTO DI FORMAZIONE E LAVORO</v>
      </c>
      <c r="B19" s="332" t="str">
        <f>'t14'!B17</f>
        <v>P016</v>
      </c>
      <c r="C19" s="329">
        <f>'t14'!D17</f>
        <v>0</v>
      </c>
      <c r="D19" s="426" t="str">
        <f t="shared" si="1"/>
        <v xml:space="preserve"> </v>
      </c>
      <c r="E19" s="1051" t="s">
        <v>301</v>
      </c>
      <c r="F19" s="1052" t="s">
        <v>301</v>
      </c>
      <c r="G19" s="1053" t="s">
        <v>301</v>
      </c>
      <c r="H19" s="423"/>
      <c r="I19" s="423"/>
      <c r="J19" s="423"/>
      <c r="K19" s="423"/>
      <c r="L19" s="423"/>
      <c r="M19" s="423"/>
      <c r="N19" s="423"/>
    </row>
    <row r="20" spans="1:14" ht="19.5" customHeight="1" thickBot="1" x14ac:dyDescent="0.25">
      <c r="A20" s="225" t="str">
        <f>'t14'!A18</f>
        <v>INDENNITA' DI MISSIONE E TRASFERIMENTO</v>
      </c>
      <c r="B20" s="332" t="str">
        <f>'t14'!B18</f>
        <v>P030</v>
      </c>
      <c r="C20" s="329">
        <f>'t14'!D18</f>
        <v>974</v>
      </c>
      <c r="D20" s="426">
        <f t="shared" si="1"/>
        <v>2.3E-3</v>
      </c>
      <c r="E20" s="1054" t="s">
        <v>301</v>
      </c>
      <c r="F20" s="1055" t="s">
        <v>301</v>
      </c>
      <c r="G20" s="1056" t="s">
        <v>301</v>
      </c>
      <c r="H20" s="423"/>
      <c r="I20" s="423"/>
      <c r="J20" s="423"/>
      <c r="K20" s="423"/>
      <c r="L20" s="423"/>
      <c r="M20" s="423"/>
      <c r="N20" s="423"/>
    </row>
    <row r="21" spans="1:14" ht="30.75" customHeight="1" thickBot="1" x14ac:dyDescent="0.25">
      <c r="A21" s="225" t="str">
        <f>'t14'!A20</f>
        <v>CONTRIBUTI A CARICO DELL'AMM.NE SU COMP. FISSE E ACCESSORIE</v>
      </c>
      <c r="B21" s="332" t="str">
        <f>'t14'!B20</f>
        <v>P055</v>
      </c>
      <c r="C21" s="329">
        <f>'t14'!D20</f>
        <v>144540</v>
      </c>
      <c r="D21" s="426">
        <f t="shared" si="1"/>
        <v>0.33439999999999998</v>
      </c>
      <c r="E21" s="496">
        <f>IF(AND(C31=0,B4=0)," ",IF(C31=0,"TABELLA 14 ASSENTE",IF(AND(B4=0,C18=0,C19=0,C25=0),"INSERIRE RETRIBUZIONI",IF(C21=0,"INSERIRE CONTRIBUTI",ROUND((C21/(B4+C18+C19+C25)*100),2)))))</f>
        <v>29.58</v>
      </c>
      <c r="F21" s="1046" t="str">
        <f>IF(AND(B4=0,C31=0)," ",IF(C31=0,"VALORE INCONGRUENTE",IF(C21=0," ",IF(OR(E21&lt;21.675,E21&gt;29.325),"VALORE INCONGRUENTE (Inc. 4)","OK"))))</f>
        <v>VALORE INCONGRUENTE (Inc. 4)</v>
      </c>
      <c r="G21" s="1047"/>
      <c r="H21" s="423"/>
      <c r="I21" s="423"/>
      <c r="J21" s="423"/>
      <c r="K21" s="423"/>
      <c r="L21" s="423"/>
      <c r="M21" s="423"/>
      <c r="N21" s="423"/>
    </row>
    <row r="22" spans="1:14" ht="30.75" customHeight="1" thickBot="1" x14ac:dyDescent="0.25">
      <c r="A22" s="225" t="str">
        <f>'t14'!A21</f>
        <v>QUOTE ANNUE ACCANTONAMENTO TFR O ALTRA IND. FINE SERVIZIO</v>
      </c>
      <c r="B22" s="332" t="str">
        <f>'t14'!B21</f>
        <v>P058</v>
      </c>
      <c r="C22" s="329">
        <f>'t14'!D21</f>
        <v>37737</v>
      </c>
      <c r="D22" s="426">
        <f>IF($B$4=0," ",(IF(C22=0," ",C22/$B$4)))</f>
        <v>8.7300000000000003E-2</v>
      </c>
      <c r="E22" s="1037" t="str">
        <f>IF($B$4=0,"TABELLE 12 -13 ASSENTI",(IF('t12'!$K$8=0,"TAB. 12 ASSENTE",(IF('t13'!$I$8=0,"TAB. 13 ASSENTE"," ")))))</f>
        <v xml:space="preserve"> </v>
      </c>
      <c r="F22" s="1038" t="s">
        <v>301</v>
      </c>
      <c r="G22" s="1039" t="s">
        <v>301</v>
      </c>
      <c r="H22" s="423"/>
      <c r="I22" s="423"/>
      <c r="J22" s="423"/>
      <c r="K22" s="423"/>
      <c r="L22" s="423"/>
      <c r="M22" s="423"/>
      <c r="N22" s="423"/>
    </row>
    <row r="23" spans="1:14" ht="24" customHeight="1" thickBot="1" x14ac:dyDescent="0.25">
      <c r="A23" s="225" t="str">
        <f>'t14'!A22</f>
        <v>IRAP</v>
      </c>
      <c r="B23" s="332" t="str">
        <f>'t14'!B22</f>
        <v>P061</v>
      </c>
      <c r="C23" s="329">
        <f>'t14'!D22</f>
        <v>6760</v>
      </c>
      <c r="D23" s="426">
        <f>IF($B$4=0," ",IF(C23=0," ",C23/$B$4))</f>
        <v>1.5599999999999999E-2</v>
      </c>
      <c r="E23" s="496">
        <f>IF(AND(B4=0,C31=0)," ",IF(C31=0,"TABELLA 14 ASSENTE",IF(AND(B4=0,C18=0,C19=0,C25=0),"INSERIRE RETRIBUZIONI",IF(C23=0,"INSERIRE SOMME IRAP",ROUND((C23/(B4+C18+C19+C25)*100),2)))))</f>
        <v>1.38</v>
      </c>
      <c r="F23" s="1046" t="str">
        <f>IF('t14'!G22=1,IF(E23&gt;8.5,"VALORE INCONGRUENTE (Inc.4)","E' stata dichiarata IRAP Commerciale"),IF(AND(B4=0,C31=0)," ",IF(C31=0,"VALORE INCONGRUENTE",IF(C23=0," ",IF(OR(E23&lt;7.65,E23&gt;9.35),"VALORE INCONGRUENTE (Inc.4)","OK")))))</f>
        <v>VALORE INCONGRUENTE (Inc.4)</v>
      </c>
      <c r="G23" s="1047"/>
      <c r="H23" s="423"/>
      <c r="I23" s="423"/>
      <c r="J23" s="423"/>
      <c r="K23" s="423"/>
      <c r="L23" s="423"/>
      <c r="M23" s="423"/>
      <c r="N23" s="423"/>
    </row>
    <row r="24" spans="1:14" ht="19.5" customHeight="1" thickBot="1" x14ac:dyDescent="0.25">
      <c r="A24" s="225" t="str">
        <f>'t14'!A23</f>
        <v>ONERI PER I CONTRATTI DI SOMMINISTRAZIONE(INTERINALI)</v>
      </c>
      <c r="B24" s="332" t="str">
        <f>'t14'!B23</f>
        <v>P062</v>
      </c>
      <c r="C24" s="330">
        <f>'t14'!D23</f>
        <v>0</v>
      </c>
      <c r="D24" s="428" t="str">
        <f>IF($B$4=0," ",(IF(AND(C24=0,C12&gt;0),"MANCANO GLI ONERI PER I LAVORATORI",IF(C24=0," ",C24/$B$4))))</f>
        <v xml:space="preserve"> </v>
      </c>
      <c r="E24" s="1026" t="str">
        <f>(IF(AND(C24=0,C12&gt;0),"L105 VALORIZZATA; INSERIRE RETRIBUZIONI PER INTERINALI (P062)"," "))</f>
        <v xml:space="preserve"> </v>
      </c>
      <c r="F24" s="1027"/>
      <c r="G24" s="1028"/>
      <c r="H24" s="423"/>
      <c r="I24" s="423"/>
      <c r="J24" s="423"/>
      <c r="K24" s="423"/>
      <c r="L24" s="423"/>
      <c r="M24" s="423"/>
      <c r="N24" s="423"/>
    </row>
    <row r="25" spans="1:14" ht="19.5" customHeight="1" x14ac:dyDescent="0.2">
      <c r="A25" s="225" t="str">
        <f>'t14'!A24</f>
        <v>COMPENSI PER PERSONALE LSU/LPU</v>
      </c>
      <c r="B25" s="332" t="str">
        <f>'t14'!B24</f>
        <v>P065</v>
      </c>
      <c r="C25" s="329">
        <f>'t14'!D24</f>
        <v>0</v>
      </c>
      <c r="D25" s="430" t="str">
        <f t="shared" ref="D25:D30" si="2">IF($B$4=0," ",(IF(C25=0," ",C25/$B$4)))</f>
        <v xml:space="preserve"> </v>
      </c>
      <c r="E25" s="1037" t="str">
        <f>IF($B$4=0,"TABELLE 12 -13 ASSENTI",(IF('t12'!$K$8=0,"TAB. 12 ASSENTE",(IF('t13'!$I$8=0,"TAB. 13 ASSENTE"," ")))))</f>
        <v xml:space="preserve"> </v>
      </c>
      <c r="F25" s="1038"/>
      <c r="G25" s="1039"/>
      <c r="H25" s="423"/>
      <c r="I25" s="423"/>
      <c r="J25" s="423"/>
      <c r="K25" s="423"/>
      <c r="L25" s="423"/>
      <c r="M25" s="423"/>
      <c r="N25" s="423"/>
    </row>
    <row r="26" spans="1:14" ht="19.5" customHeight="1" x14ac:dyDescent="0.2">
      <c r="A26" s="225" t="str">
        <f>'t14'!A25</f>
        <v>SOMME RIMBORSATE PER PERSONALE COMAND./FUORI RUOLO/IN CONV.</v>
      </c>
      <c r="B26" s="332" t="str">
        <f>'t14'!B25</f>
        <v>P071</v>
      </c>
      <c r="C26" s="329">
        <f>'t14'!D25</f>
        <v>0</v>
      </c>
      <c r="D26" s="429" t="str">
        <f t="shared" si="2"/>
        <v xml:space="preserve"> </v>
      </c>
      <c r="E26" s="1037"/>
      <c r="F26" s="1038"/>
      <c r="G26" s="1039"/>
      <c r="H26" s="423"/>
      <c r="I26" s="423"/>
      <c r="J26" s="423"/>
      <c r="K26" s="423"/>
      <c r="L26" s="423"/>
      <c r="M26" s="423"/>
      <c r="N26" s="423"/>
    </row>
    <row r="27" spans="1:14" ht="19.5" customHeight="1" x14ac:dyDescent="0.2">
      <c r="A27" s="225" t="str">
        <f>'t14'!A26</f>
        <v>ALTRE SOMME RIMBORSATE ALLE AMMINISTRAZIONI</v>
      </c>
      <c r="B27" s="332" t="str">
        <f>'t14'!B26</f>
        <v>P074</v>
      </c>
      <c r="C27" s="329">
        <f>'t14'!D26</f>
        <v>0</v>
      </c>
      <c r="D27" s="429" t="str">
        <f t="shared" si="2"/>
        <v xml:space="preserve"> </v>
      </c>
      <c r="E27" s="1037"/>
      <c r="F27" s="1038"/>
      <c r="G27" s="1039"/>
      <c r="H27" s="423"/>
      <c r="I27" s="423"/>
      <c r="J27" s="423"/>
      <c r="K27" s="423"/>
      <c r="L27" s="423"/>
      <c r="M27" s="423"/>
      <c r="N27" s="423"/>
    </row>
    <row r="28" spans="1:14" ht="19.5" customHeight="1" x14ac:dyDescent="0.2">
      <c r="A28" s="225" t="str">
        <f>'t14'!A27</f>
        <v>SOMME RICEVUTE DA U.E. E/O PRIVATI (-)</v>
      </c>
      <c r="B28" s="332" t="str">
        <f>'t14'!B27</f>
        <v>P098</v>
      </c>
      <c r="C28" s="329">
        <f>'t14'!D27</f>
        <v>0</v>
      </c>
      <c r="D28" s="429" t="str">
        <f t="shared" si="2"/>
        <v xml:space="preserve"> </v>
      </c>
      <c r="E28" s="1037"/>
      <c r="F28" s="1038"/>
      <c r="G28" s="1039"/>
      <c r="H28" s="423"/>
      <c r="I28" s="423"/>
      <c r="J28" s="423"/>
      <c r="K28" s="423"/>
      <c r="L28" s="423"/>
      <c r="M28" s="423"/>
      <c r="N28" s="423"/>
    </row>
    <row r="29" spans="1:14" ht="19.5" customHeight="1" x14ac:dyDescent="0.2">
      <c r="A29" s="225" t="str">
        <f>'t14'!A28</f>
        <v>RIMBORSI RICEVUTI PER PERS. COMAND./FUORI RUOLO/IN CONV. (-)</v>
      </c>
      <c r="B29" s="332" t="str">
        <f>'t14'!B28</f>
        <v>P090</v>
      </c>
      <c r="C29" s="329">
        <f>'t14'!D28</f>
        <v>0</v>
      </c>
      <c r="D29" s="429" t="str">
        <f t="shared" si="2"/>
        <v xml:space="preserve"> </v>
      </c>
      <c r="E29" s="1037"/>
      <c r="F29" s="1038"/>
      <c r="G29" s="1039"/>
      <c r="H29" s="423"/>
      <c r="I29" s="423"/>
      <c r="J29" s="423"/>
      <c r="K29" s="423"/>
      <c r="L29" s="423"/>
      <c r="M29" s="423"/>
      <c r="N29" s="423"/>
    </row>
    <row r="30" spans="1:14" ht="19.5" customHeight="1" thickBot="1" x14ac:dyDescent="0.25">
      <c r="A30" s="225" t="str">
        <f>'t14'!A29</f>
        <v>ALTRI RIMBORSI RICEVUTI DALLE AMMINISTRAZIONI (-)</v>
      </c>
      <c r="B30" s="332" t="str">
        <f>'t14'!B29</f>
        <v>P099</v>
      </c>
      <c r="C30" s="329">
        <f>'t14'!D29</f>
        <v>0</v>
      </c>
      <c r="D30" s="429" t="str">
        <f t="shared" si="2"/>
        <v xml:space="preserve"> </v>
      </c>
      <c r="E30" s="1040"/>
      <c r="F30" s="1041"/>
      <c r="G30" s="1042"/>
      <c r="H30" s="423"/>
      <c r="I30" s="423"/>
      <c r="J30" s="423"/>
      <c r="K30" s="423"/>
      <c r="L30" s="423"/>
      <c r="M30" s="423"/>
      <c r="N30" s="423"/>
    </row>
    <row r="31" spans="1:14" s="422" customFormat="1" ht="18" customHeight="1" x14ac:dyDescent="0.15">
      <c r="A31" s="420" t="s">
        <v>79</v>
      </c>
      <c r="B31" s="420"/>
      <c r="C31" s="421">
        <f>SUM(C6:C30)</f>
        <v>252551</v>
      </c>
      <c r="D31" s="420"/>
      <c r="E31" s="420"/>
      <c r="F31" s="420"/>
      <c r="G31" s="420"/>
      <c r="I31" s="424"/>
      <c r="J31" s="424"/>
      <c r="K31" s="424"/>
      <c r="L31" s="424"/>
      <c r="M31" s="424"/>
      <c r="N31" s="424"/>
    </row>
  </sheetData>
  <sheetProtection password="EA98" sheet="1" formatColumns="0" selectLockedCells="1" selectUnlockedCells="1"/>
  <mergeCells count="16">
    <mergeCell ref="E25:G30"/>
    <mergeCell ref="E6:G11"/>
    <mergeCell ref="E12:G12"/>
    <mergeCell ref="F21:G21"/>
    <mergeCell ref="F23:G23"/>
    <mergeCell ref="E13:G13"/>
    <mergeCell ref="E17:G20"/>
    <mergeCell ref="E22:G22"/>
    <mergeCell ref="E14:F14"/>
    <mergeCell ref="E15:F15"/>
    <mergeCell ref="E24:G24"/>
    <mergeCell ref="E16:F16"/>
    <mergeCell ref="B2:G2"/>
    <mergeCell ref="B4:G4"/>
    <mergeCell ref="E5:G5"/>
    <mergeCell ref="A1:G1"/>
  </mergeCells>
  <phoneticPr fontId="29" type="noConversion"/>
  <printOptions horizontalCentered="1" verticalCentered="1"/>
  <pageMargins left="0.19685039370078741" right="0.23622047244094491" top="0.19685039370078741" bottom="0.19685039370078741" header="0.15748031496062992" footer="0.15748031496062992"/>
  <pageSetup paperSize="9" scale="72" orientation="landscape" horizontalDpi="300" verticalDpi="300" r:id="rId1"/>
  <headerFooter alignWithMargins="0"/>
  <ignoredErrors>
    <ignoredError sqref="D24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A1:K7"/>
  <sheetViews>
    <sheetView showGridLines="0" workbookViewId="0">
      <pane ySplit="5" topLeftCell="A6" activePane="bottomLeft" state="frozen"/>
      <selection activeCell="A2" sqref="A2"/>
      <selection pane="bottomLeft" activeCell="A2" sqref="A2"/>
    </sheetView>
  </sheetViews>
  <sheetFormatPr defaultRowHeight="11.25" x14ac:dyDescent="0.2"/>
  <cols>
    <col min="1" max="1" width="38.83203125" style="5" customWidth="1"/>
    <col min="2" max="2" width="11.33203125" style="7" customWidth="1"/>
    <col min="3" max="3" width="21.33203125" style="417" customWidth="1"/>
    <col min="4" max="5" width="21.33203125" style="7" customWidth="1"/>
    <col min="6" max="6" width="21.33203125" style="368" customWidth="1"/>
    <col min="7" max="7" width="21.1640625" style="7" customWidth="1"/>
    <col min="8" max="8" width="9.33203125" style="115" customWidth="1"/>
  </cols>
  <sheetData>
    <row r="1" spans="1:11" s="5" customFormat="1" ht="43.5" customHeight="1" x14ac:dyDescent="0.2">
      <c r="A1" s="1021" t="str">
        <f>'t1'!A1</f>
        <v>Amministrazioni incluse nell'elenco ISTAT art. 1 c.3 legge 196/2009 (lista S13) - anno 2016</v>
      </c>
      <c r="B1" s="1021"/>
      <c r="C1" s="1021"/>
      <c r="D1" s="1021"/>
      <c r="E1" s="1021"/>
      <c r="F1" s="1021"/>
      <c r="G1" s="1021"/>
      <c r="I1" s="3"/>
      <c r="K1"/>
    </row>
    <row r="2" spans="1:11" s="5" customFormat="1" ht="12.75" customHeight="1" x14ac:dyDescent="0.2">
      <c r="C2" s="414"/>
      <c r="D2" s="1003"/>
      <c r="E2" s="1003"/>
      <c r="F2" s="1003"/>
      <c r="G2" s="1003"/>
      <c r="H2" s="324"/>
      <c r="I2" s="3"/>
      <c r="K2"/>
    </row>
    <row r="3" spans="1:11" s="5" customFormat="1" ht="33.6" customHeight="1" x14ac:dyDescent="0.25">
      <c r="A3" s="1057" t="s">
        <v>304</v>
      </c>
      <c r="B3" s="1057"/>
      <c r="C3" s="1057"/>
      <c r="D3" s="1057"/>
      <c r="E3" s="1057"/>
      <c r="F3" s="1057"/>
      <c r="G3" s="1057"/>
    </row>
    <row r="4" spans="1:11" ht="53.25" customHeight="1" x14ac:dyDescent="0.15">
      <c r="A4" s="189" t="s">
        <v>239</v>
      </c>
      <c r="B4" s="191" t="s">
        <v>201</v>
      </c>
      <c r="C4" s="415" t="str">
        <f>"Presenti 31.12."&amp;'t1'!M1&amp;" (Tab T1) uomini+donne della tabella T1"</f>
        <v>Presenti 31.12.2016 (Tab T1) uomini+donne della tabella T1</v>
      </c>
      <c r="D4" s="190" t="s">
        <v>299</v>
      </c>
      <c r="E4" s="190" t="s">
        <v>302</v>
      </c>
      <c r="F4" s="418" t="s">
        <v>303</v>
      </c>
      <c r="G4" s="190" t="s">
        <v>305</v>
      </c>
    </row>
    <row r="5" spans="1:11" s="207" customFormat="1" ht="10.5" x14ac:dyDescent="0.15">
      <c r="A5" s="188"/>
      <c r="B5" s="201"/>
      <c r="C5" s="416" t="s">
        <v>203</v>
      </c>
      <c r="D5" s="205" t="s">
        <v>204</v>
      </c>
      <c r="E5" s="205" t="s">
        <v>205</v>
      </c>
      <c r="F5" s="419" t="s">
        <v>206</v>
      </c>
      <c r="G5" s="205"/>
      <c r="H5" s="115"/>
    </row>
    <row r="6" spans="1:11" ht="12.75" x14ac:dyDescent="0.2">
      <c r="A6" s="144" t="str">
        <f>'t1'!A6</f>
        <v>PERSONALE DIRIGENTE</v>
      </c>
      <c r="B6" s="326" t="str">
        <f>'t1'!B6</f>
        <v>0D00NF</v>
      </c>
      <c r="C6" s="695">
        <f>('t1'!L6+'t1'!M6)</f>
        <v>1</v>
      </c>
      <c r="D6" s="350">
        <f>'t5'!S7+'t5'!T7</f>
        <v>0</v>
      </c>
      <c r="E6" s="350">
        <f>'t4'!E6</f>
        <v>0</v>
      </c>
      <c r="F6" s="351">
        <f>'t12'!C6</f>
        <v>12</v>
      </c>
      <c r="G6" s="370" t="str">
        <f>IF(OR(AND(NOT(C6),NOT(D6),NOT(E6),NOT(F6)),AND((OR(C6,D6,E6)),F6)),"OK","ERRORE")</f>
        <v>OK</v>
      </c>
    </row>
    <row r="7" spans="1:11" ht="12.75" x14ac:dyDescent="0.2">
      <c r="A7" s="144" t="str">
        <f>'t1'!A7</f>
        <v>PERSONALE NON DIRIGENTE</v>
      </c>
      <c r="B7" s="326" t="str">
        <f>'t1'!B7</f>
        <v>0000ND</v>
      </c>
      <c r="C7" s="695">
        <f>('t1'!L7+'t1'!M7)</f>
        <v>19</v>
      </c>
      <c r="D7" s="350">
        <f>'t5'!S8+'t5'!T8</f>
        <v>0</v>
      </c>
      <c r="E7" s="350">
        <f>'t4'!E7</f>
        <v>0</v>
      </c>
      <c r="F7" s="351">
        <f>'t12'!C7</f>
        <v>183.28</v>
      </c>
      <c r="G7" s="370" t="str">
        <f>IF(OR(AND(NOT(C7),NOT(D7),NOT(E7),NOT(F7)),AND((OR(C7,D7,E7)),F7)),"OK","ERRORE")</f>
        <v>OK</v>
      </c>
    </row>
  </sheetData>
  <sheetProtection password="EA98" sheet="1" formatColumns="0" selectLockedCells="1" selectUnlockedCells="1"/>
  <mergeCells count="3">
    <mergeCell ref="A1:G1"/>
    <mergeCell ref="D2:G2"/>
    <mergeCell ref="A3:G3"/>
  </mergeCells>
  <phoneticPr fontId="29" type="noConversion"/>
  <printOptions horizontalCentered="1" verticalCentered="1"/>
  <pageMargins left="0.19685039370078741" right="0.19685039370078741" top="0.19685039370078741" bottom="0.15748031496062992" header="0.15748031496062992" footer="0.15748031496062992"/>
  <pageSetup paperSize="9" scale="85" orientation="landscape" horizontalDpi="0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A1:I7"/>
  <sheetViews>
    <sheetView showGridLines="0" workbookViewId="0">
      <pane ySplit="5" topLeftCell="A6" activePane="bottomLeft" state="frozen"/>
      <selection activeCell="A2" sqref="A2"/>
      <selection pane="bottomLeft" activeCell="A5" sqref="A5"/>
    </sheetView>
  </sheetViews>
  <sheetFormatPr defaultRowHeight="11.25" x14ac:dyDescent="0.2"/>
  <cols>
    <col min="1" max="1" width="38.83203125" style="5" customWidth="1"/>
    <col min="2" max="2" width="11.33203125" style="7" customWidth="1"/>
    <col min="3" max="3" width="17.83203125" style="7" customWidth="1"/>
    <col min="4" max="4" width="26.6640625" style="368" customWidth="1"/>
    <col min="5" max="5" width="15.83203125" style="7" customWidth="1"/>
    <col min="6" max="6" width="9.33203125" style="115" customWidth="1"/>
  </cols>
  <sheetData>
    <row r="1" spans="1:9" s="5" customFormat="1" ht="43.5" customHeight="1" x14ac:dyDescent="0.2">
      <c r="A1" s="930" t="str">
        <f>'t1'!A1</f>
        <v>Amministrazioni incluse nell'elenco ISTAT art. 1 c.3 legge 196/2009 (lista S13) - anno 2016</v>
      </c>
      <c r="B1" s="930"/>
      <c r="C1" s="930"/>
      <c r="D1" s="930"/>
      <c r="E1" s="930"/>
      <c r="G1" s="3"/>
      <c r="I1"/>
    </row>
    <row r="2" spans="1:9" s="5" customFormat="1" ht="12.75" customHeight="1" x14ac:dyDescent="0.2">
      <c r="C2" s="1003"/>
      <c r="D2" s="1003"/>
      <c r="E2" s="1003"/>
      <c r="F2" s="324"/>
      <c r="G2" s="3"/>
      <c r="I2"/>
    </row>
    <row r="3" spans="1:9" s="5" customFormat="1" ht="34.9" customHeight="1" x14ac:dyDescent="0.25">
      <c r="A3" s="1057" t="s">
        <v>345</v>
      </c>
      <c r="B3" s="1057"/>
      <c r="C3" s="1057"/>
      <c r="D3" s="1057"/>
      <c r="E3" s="1057"/>
    </row>
    <row r="4" spans="1:9" ht="81.75" customHeight="1" x14ac:dyDescent="0.15">
      <c r="A4" s="189" t="s">
        <v>239</v>
      </c>
      <c r="B4" s="191" t="s">
        <v>201</v>
      </c>
      <c r="C4" s="190" t="s">
        <v>300</v>
      </c>
      <c r="D4" s="418" t="s">
        <v>323</v>
      </c>
      <c r="E4" s="190" t="s">
        <v>311</v>
      </c>
    </row>
    <row r="5" spans="1:9" s="207" customFormat="1" ht="10.5" x14ac:dyDescent="0.15">
      <c r="A5" s="188"/>
      <c r="B5" s="201"/>
      <c r="C5" s="205" t="s">
        <v>203</v>
      </c>
      <c r="D5" s="419" t="s">
        <v>204</v>
      </c>
      <c r="E5" s="205"/>
      <c r="F5" s="206"/>
    </row>
    <row r="6" spans="1:9" ht="12.75" x14ac:dyDescent="0.2">
      <c r="A6" s="144" t="str">
        <f>'t1'!A6</f>
        <v>PERSONALE DIRIGENTE</v>
      </c>
      <c r="B6" s="326" t="str">
        <f>'t1'!B6</f>
        <v>0D00NF</v>
      </c>
      <c r="C6" s="350">
        <f>'t13'!I6</f>
        <v>13846</v>
      </c>
      <c r="D6" s="351">
        <f>('t3'!M6+'t3'!N6+'t3'!O6+'t3'!P6+'t3'!Q6+'t3'!R6)+('t12'!C6/12)</f>
        <v>1</v>
      </c>
      <c r="E6" s="370" t="str">
        <f>IF(OR((NOT(C6)),(AND(C6&gt;=0,D6&gt;0))),"OK","ERRORE")</f>
        <v>OK</v>
      </c>
    </row>
    <row r="7" spans="1:9" ht="12.75" x14ac:dyDescent="0.2">
      <c r="A7" s="144" t="str">
        <f>'t1'!A7</f>
        <v>PERSONALE NON DIRIGENTE</v>
      </c>
      <c r="B7" s="326" t="str">
        <f>'t1'!B7</f>
        <v>0000ND</v>
      </c>
      <c r="C7" s="350">
        <f>'t13'!I7</f>
        <v>54597</v>
      </c>
      <c r="D7" s="351">
        <f>('t3'!M7+'t3'!N7+'t3'!O7+'t3'!P7+'t3'!Q7+'t3'!R7)+('t12'!C7/12)</f>
        <v>15.27</v>
      </c>
      <c r="E7" s="370" t="str">
        <f>IF(OR((NOT(C7)),(AND(C7&gt;=0,D7&gt;0))),"OK","ERRORE")</f>
        <v>OK</v>
      </c>
    </row>
  </sheetData>
  <sheetProtection password="EA98" sheet="1" formatColumns="0" selectLockedCells="1" selectUnlockedCells="1"/>
  <mergeCells count="3">
    <mergeCell ref="A1:E1"/>
    <mergeCell ref="C2:E2"/>
    <mergeCell ref="A3:E3"/>
  </mergeCells>
  <phoneticPr fontId="29" type="noConversion"/>
  <printOptions horizontalCentered="1" verticalCentered="1"/>
  <pageMargins left="0.19685039370078741" right="0.19685039370078741" top="0.19685039370078741" bottom="0.15748031496062992" header="0.15748031496062992" footer="0.15748031496062992"/>
  <pageSetup paperSize="9" scale="85" orientation="landscape" horizontalDpi="0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A1:N7"/>
  <sheetViews>
    <sheetView showGridLines="0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1.25" x14ac:dyDescent="0.2"/>
  <cols>
    <col min="1" max="1" width="32.5" style="5" customWidth="1"/>
    <col min="2" max="2" width="10" style="7" customWidth="1"/>
    <col min="3" max="9" width="12.6640625" style="7" customWidth="1"/>
    <col min="10" max="11" width="16.83203125" style="7" hidden="1" customWidth="1"/>
    <col min="12" max="12" width="60.5" customWidth="1"/>
  </cols>
  <sheetData>
    <row r="1" spans="1:14" s="5" customFormat="1" ht="43.5" customHeight="1" x14ac:dyDescent="0.2">
      <c r="A1" s="930" t="str">
        <f>'t1'!A1</f>
        <v>Amministrazioni incluse nell'elenco ISTAT art. 1 c.3 legge 196/2009 (lista S13) - anno 2016</v>
      </c>
      <c r="B1" s="930"/>
      <c r="C1" s="930"/>
      <c r="D1" s="930"/>
      <c r="E1" s="930"/>
      <c r="F1" s="930"/>
      <c r="G1" s="930"/>
      <c r="H1" s="930"/>
      <c r="I1" s="930"/>
      <c r="J1" s="930"/>
      <c r="K1" s="930"/>
      <c r="L1" s="930"/>
      <c r="N1"/>
    </row>
    <row r="2" spans="1:14" s="5" customFormat="1" ht="12.75" customHeight="1" x14ac:dyDescent="0.2">
      <c r="D2" s="1003"/>
      <c r="E2" s="1003"/>
      <c r="F2" s="1003"/>
      <c r="G2" s="1003"/>
      <c r="H2" s="1003"/>
      <c r="I2" s="1003"/>
      <c r="J2" s="1003"/>
      <c r="K2" s="1003"/>
      <c r="L2" s="3"/>
      <c r="N2"/>
    </row>
    <row r="3" spans="1:14" s="5" customFormat="1" ht="31.15" customHeight="1" x14ac:dyDescent="0.25">
      <c r="A3" s="1058" t="s">
        <v>536</v>
      </c>
      <c r="B3" s="1058"/>
      <c r="C3" s="1058"/>
      <c r="D3" s="1058"/>
      <c r="E3" s="1058"/>
      <c r="F3" s="1058"/>
      <c r="G3" s="1058"/>
      <c r="H3" s="1058"/>
      <c r="I3" s="1058"/>
      <c r="J3" s="1058"/>
      <c r="K3" s="1058"/>
      <c r="L3" s="1058"/>
    </row>
    <row r="4" spans="1:14" ht="45" x14ac:dyDescent="0.15">
      <c r="A4" s="189" t="s">
        <v>239</v>
      </c>
      <c r="B4" s="191" t="s">
        <v>201</v>
      </c>
      <c r="C4" s="190" t="s">
        <v>44</v>
      </c>
      <c r="D4" s="190" t="s">
        <v>45</v>
      </c>
      <c r="E4" s="190" t="s">
        <v>46</v>
      </c>
      <c r="F4" s="190" t="s">
        <v>47</v>
      </c>
      <c r="G4" s="190" t="s">
        <v>48</v>
      </c>
      <c r="H4" s="190" t="s">
        <v>49</v>
      </c>
      <c r="I4" s="190" t="s">
        <v>50</v>
      </c>
      <c r="J4" s="190" t="s">
        <v>51</v>
      </c>
      <c r="K4" s="190" t="s">
        <v>52</v>
      </c>
      <c r="L4" s="604" t="s">
        <v>419</v>
      </c>
    </row>
    <row r="5" spans="1:14" s="207" customFormat="1" ht="56.25" hidden="1" x14ac:dyDescent="0.15">
      <c r="A5" s="188"/>
      <c r="B5" s="201"/>
      <c r="C5" s="201" t="s">
        <v>203</v>
      </c>
      <c r="D5" s="205" t="s">
        <v>204</v>
      </c>
      <c r="E5" s="205" t="s">
        <v>205</v>
      </c>
      <c r="F5" s="205" t="s">
        <v>206</v>
      </c>
      <c r="G5" s="205" t="s">
        <v>207</v>
      </c>
      <c r="H5" s="205" t="s">
        <v>227</v>
      </c>
      <c r="I5" s="205"/>
      <c r="J5" s="647" t="s">
        <v>432</v>
      </c>
      <c r="K5" s="647" t="s">
        <v>501</v>
      </c>
      <c r="L5" s="649"/>
    </row>
    <row r="6" spans="1:14" ht="12.75" x14ac:dyDescent="0.2">
      <c r="A6" s="144" t="str">
        <f>'t1'!A6</f>
        <v>PERSONALE DIRIGENTE</v>
      </c>
      <c r="B6" s="326" t="str">
        <f>'t1'!B6</f>
        <v>0D00NF</v>
      </c>
      <c r="C6" s="350">
        <f>'t11'!U8+'t11'!V8</f>
        <v>36</v>
      </c>
      <c r="D6" s="350">
        <f>'t1'!L6+'t1'!M6</f>
        <v>1</v>
      </c>
      <c r="E6" s="350">
        <f>'t3'!M6+'t3'!N6+'t3'!O6+'t3'!P6+'t3'!Q6+'t3'!R6</f>
        <v>0</v>
      </c>
      <c r="F6" s="350">
        <f>'t4'!E6</f>
        <v>0</v>
      </c>
      <c r="G6" s="348">
        <f>'t4'!C8</f>
        <v>0</v>
      </c>
      <c r="H6" s="350">
        <f>'t5'!S7+'t5'!T7</f>
        <v>0</v>
      </c>
      <c r="I6" s="370" t="str">
        <f>IF(AND(J6="OK",K6="OK"),"OK","ERRORE")</f>
        <v>OK</v>
      </c>
      <c r="J6" s="370" t="str">
        <f>IF(AND(C6&gt;0,D6=0,E6=0,F6=0,G6=0,H6=0),"KO","OK")</f>
        <v>OK</v>
      </c>
      <c r="K6" s="370" t="str">
        <f>IF(AND(C6=0,OR(D6&gt;0,E6&gt;0,F6&gt;0,G6&gt;0,H6&gt;0)),"KO","OK")</f>
        <v>OK</v>
      </c>
      <c r="L6" s="650" t="str">
        <f>IF(K6="KO",$K$5,IF(J6="KO",$J$5,""))</f>
        <v/>
      </c>
    </row>
    <row r="7" spans="1:14" ht="12.75" x14ac:dyDescent="0.2">
      <c r="A7" s="144" t="str">
        <f>'t1'!A7</f>
        <v>PERSONALE NON DIRIGENTE</v>
      </c>
      <c r="B7" s="326" t="str">
        <f>'t1'!B7</f>
        <v>0000ND</v>
      </c>
      <c r="C7" s="350">
        <f>'t11'!U9+'t11'!V9</f>
        <v>1288</v>
      </c>
      <c r="D7" s="350">
        <f>'t1'!L7+'t1'!M7</f>
        <v>19</v>
      </c>
      <c r="E7" s="350">
        <f>'t3'!M7+'t3'!N7+'t3'!O7+'t3'!P7+'t3'!Q7+'t3'!R7</f>
        <v>0</v>
      </c>
      <c r="F7" s="350">
        <f>'t4'!E7</f>
        <v>0</v>
      </c>
      <c r="G7" s="348">
        <f>'t4'!D8</f>
        <v>0</v>
      </c>
      <c r="H7" s="350">
        <f>'t5'!S8+'t5'!T8</f>
        <v>0</v>
      </c>
      <c r="I7" s="370" t="str">
        <f>IF(AND(J7="OK",K7="OK"),"OK","ERRORE")</f>
        <v>OK</v>
      </c>
      <c r="J7" s="370" t="str">
        <f>IF(AND(C7&gt;0,D7=0,E7=0,F7=0,G7=0,H7=0),"KO","OK")</f>
        <v>OK</v>
      </c>
      <c r="K7" s="370" t="str">
        <f>IF(AND(C7=0,OR(D7&gt;0,E7&gt;0,F7&gt;0,G7&gt;0,H7&gt;0)),"KO","OK")</f>
        <v>OK</v>
      </c>
      <c r="L7" s="650" t="str">
        <f>IF(K7="KO",$K$5,IF(J7="KO",$J$5,""))</f>
        <v/>
      </c>
    </row>
  </sheetData>
  <sheetProtection password="EA98" sheet="1" formatColumns="0" selectLockedCells="1" selectUnlockedCells="1"/>
  <mergeCells count="3">
    <mergeCell ref="D2:K2"/>
    <mergeCell ref="A1:L1"/>
    <mergeCell ref="A3:L3"/>
  </mergeCells>
  <phoneticPr fontId="29" type="noConversion"/>
  <conditionalFormatting sqref="I6:I7">
    <cfRule type="notContainsText" dxfId="1" priority="1" stopIfTrue="1" operator="notContains" text="ok">
      <formula>ISERROR(SEARCH("ok",I6))</formula>
    </cfRule>
  </conditionalFormatting>
  <printOptions horizontalCentered="1"/>
  <pageMargins left="0.19685039370078741" right="0.19685039370078741" top="0.19685039370078741" bottom="0.15748031496062992" header="0.15748031496062992" footer="0.15748031496062992"/>
  <pageSetup paperSize="9" scale="75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K203"/>
  <sheetViews>
    <sheetView showGridLines="0" zoomScaleNormal="100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AA7" sqref="AA7"/>
    </sheetView>
  </sheetViews>
  <sheetFormatPr defaultRowHeight="11.25" x14ac:dyDescent="0.2"/>
  <cols>
    <col min="1" max="1" width="39" style="5" customWidth="1"/>
    <col min="2" max="2" width="11.5" style="7" customWidth="1"/>
    <col min="3" max="13" width="12.83203125" style="5" hidden="1" customWidth="1"/>
    <col min="14" max="26" width="9.33203125" style="5" hidden="1" customWidth="1"/>
    <col min="27" max="37" width="12.83203125" style="5" customWidth="1"/>
    <col min="38" max="16384" width="9.33203125" style="5"/>
  </cols>
  <sheetData>
    <row r="1" spans="1:37" ht="24.75" customHeight="1" thickBot="1" x14ac:dyDescent="0.25">
      <c r="A1" s="839" t="str">
        <f>"Amministrazioni incluse nell'elenco ISTAT art. 1 c.3 legge 196/2009 (lista S13)"&amp;" - anno "&amp;$M$1</f>
        <v>Amministrazioni incluse nell'elenco ISTAT art. 1 c.3 legge 196/2009 (lista S13) - anno 2016</v>
      </c>
      <c r="B1" s="839"/>
      <c r="C1" s="839"/>
      <c r="D1" s="839"/>
      <c r="E1" s="839"/>
      <c r="F1" s="839"/>
      <c r="G1" s="839"/>
      <c r="H1" s="839"/>
      <c r="I1" s="839"/>
      <c r="J1" s="839"/>
      <c r="K1" s="839"/>
      <c r="L1" s="839"/>
      <c r="M1" s="696">
        <v>2016</v>
      </c>
      <c r="N1" s="839"/>
      <c r="O1" s="839"/>
      <c r="P1" s="839"/>
      <c r="Q1" s="839"/>
      <c r="R1" s="839"/>
      <c r="S1" s="839"/>
      <c r="T1" s="839"/>
      <c r="U1" s="839"/>
      <c r="V1" s="839"/>
      <c r="W1" s="839"/>
      <c r="X1" s="839"/>
      <c r="Y1" s="839"/>
      <c r="Z1" s="839"/>
      <c r="AA1" s="839"/>
      <c r="AB1" s="839"/>
      <c r="AC1" s="839"/>
      <c r="AD1" s="839"/>
      <c r="AE1" s="839"/>
      <c r="AF1" s="839"/>
      <c r="AG1" s="839"/>
      <c r="AH1" s="839"/>
      <c r="AI1" s="839"/>
      <c r="AJ1" s="839"/>
      <c r="AK1" s="696">
        <v>2016</v>
      </c>
    </row>
    <row r="2" spans="1:37" ht="30" customHeight="1" thickBot="1" x14ac:dyDescent="0.25">
      <c r="A2" s="405"/>
      <c r="B2" s="406"/>
      <c r="C2" s="373"/>
      <c r="D2" s="373"/>
      <c r="E2" s="373"/>
      <c r="F2" s="373"/>
      <c r="G2" s="373"/>
      <c r="H2" s="913" t="str">
        <f>IF(AND(L8+M8&gt;0,SUM(E8)=0),"ATTENZIONE!  INSERIRE LA DOTAZIONE ORGANICA", IF(AND((L8+M8)&gt;SUM(E8)),"ATTENZIONE!  IL TOTALE DELLA DOTAZIONE ORGANICA E' MINORE DEI PRESENTI AL 31/12",""))</f>
        <v>ATTENZIONE!  INSERIRE LA DOTAZIONE ORGANICA</v>
      </c>
      <c r="I2" s="914"/>
      <c r="J2" s="914"/>
      <c r="K2" s="914"/>
      <c r="L2" s="914"/>
      <c r="M2" s="915"/>
      <c r="AA2" s="373"/>
      <c r="AB2" s="373"/>
      <c r="AC2" s="373"/>
      <c r="AD2" s="373"/>
      <c r="AE2" s="373"/>
      <c r="AF2" s="913"/>
      <c r="AG2" s="914"/>
      <c r="AH2" s="914"/>
      <c r="AI2" s="914"/>
      <c r="AJ2" s="914"/>
      <c r="AK2" s="915"/>
    </row>
    <row r="3" spans="1:37" ht="15" customHeight="1" thickBot="1" x14ac:dyDescent="0.25">
      <c r="A3" s="375"/>
      <c r="B3" s="376"/>
      <c r="C3" s="916" t="s">
        <v>74</v>
      </c>
      <c r="D3" s="916"/>
      <c r="E3" s="916"/>
      <c r="F3" s="916"/>
      <c r="G3" s="916"/>
      <c r="H3" s="917"/>
      <c r="I3" s="917"/>
      <c r="J3" s="917"/>
      <c r="K3" s="917"/>
      <c r="L3" s="917"/>
      <c r="M3" s="918"/>
      <c r="AA3" s="916" t="s">
        <v>74</v>
      </c>
      <c r="AB3" s="916"/>
      <c r="AC3" s="916"/>
      <c r="AD3" s="916"/>
      <c r="AE3" s="916"/>
      <c r="AF3" s="917"/>
      <c r="AG3" s="917"/>
      <c r="AH3" s="917"/>
      <c r="AI3" s="917"/>
      <c r="AJ3" s="917"/>
      <c r="AK3" s="918"/>
    </row>
    <row r="4" spans="1:37" ht="23.25" thickTop="1" x14ac:dyDescent="0.2">
      <c r="A4" s="925" t="s">
        <v>143</v>
      </c>
      <c r="B4" s="927" t="s">
        <v>75</v>
      </c>
      <c r="C4" s="22" t="str">
        <f>"Totale dipendenti al 31/12/"&amp;M1-1&amp;" (*)"</f>
        <v>Totale dipendenti al 31/12/2015 (*)</v>
      </c>
      <c r="D4" s="21"/>
      <c r="E4" s="19" t="s">
        <v>76</v>
      </c>
      <c r="F4" s="20" t="s">
        <v>80</v>
      </c>
      <c r="G4" s="21"/>
      <c r="H4" s="22" t="s">
        <v>135</v>
      </c>
      <c r="I4" s="21"/>
      <c r="J4" s="22" t="s">
        <v>136</v>
      </c>
      <c r="K4" s="21"/>
      <c r="L4" s="22" t="str">
        <f>"Totale dipendenti al 31/12/"&amp;M1&amp;" (**)"</f>
        <v>Totale dipendenti al 31/12/2016 (**)</v>
      </c>
      <c r="M4" s="305"/>
      <c r="AA4" s="22" t="str">
        <f>"Totale dipendenti al 31/12/"&amp;AK1-1&amp;" (*)"</f>
        <v>Totale dipendenti al 31/12/2015 (*)</v>
      </c>
      <c r="AB4" s="21"/>
      <c r="AC4" s="19" t="s">
        <v>76</v>
      </c>
      <c r="AD4" s="20" t="s">
        <v>80</v>
      </c>
      <c r="AE4" s="21"/>
      <c r="AF4" s="22" t="s">
        <v>135</v>
      </c>
      <c r="AG4" s="21"/>
      <c r="AH4" s="22" t="s">
        <v>136</v>
      </c>
      <c r="AI4" s="21"/>
      <c r="AJ4" s="22" t="str">
        <f>"Totale dipendenti al 31/12/"&amp;AK1&amp;" (**)"</f>
        <v>Totale dipendenti al 31/12/2016 (**)</v>
      </c>
      <c r="AK4" s="305"/>
    </row>
    <row r="5" spans="1:37" ht="12" thickBot="1" x14ac:dyDescent="0.25">
      <c r="A5" s="926"/>
      <c r="B5" s="928"/>
      <c r="C5" s="249" t="s">
        <v>77</v>
      </c>
      <c r="D5" s="250" t="s">
        <v>78</v>
      </c>
      <c r="E5" s="251"/>
      <c r="F5" s="249" t="s">
        <v>77</v>
      </c>
      <c r="G5" s="250" t="s">
        <v>78</v>
      </c>
      <c r="H5" s="249" t="s">
        <v>77</v>
      </c>
      <c r="I5" s="250" t="s">
        <v>78</v>
      </c>
      <c r="J5" s="249" t="s">
        <v>77</v>
      </c>
      <c r="K5" s="250" t="s">
        <v>78</v>
      </c>
      <c r="L5" s="249" t="s">
        <v>77</v>
      </c>
      <c r="M5" s="306" t="s">
        <v>78</v>
      </c>
      <c r="AA5" s="249" t="s">
        <v>77</v>
      </c>
      <c r="AB5" s="250" t="s">
        <v>78</v>
      </c>
      <c r="AC5" s="251"/>
      <c r="AD5" s="249" t="s">
        <v>77</v>
      </c>
      <c r="AE5" s="250" t="s">
        <v>78</v>
      </c>
      <c r="AF5" s="249" t="s">
        <v>77</v>
      </c>
      <c r="AG5" s="250" t="s">
        <v>78</v>
      </c>
      <c r="AH5" s="249" t="s">
        <v>77</v>
      </c>
      <c r="AI5" s="250" t="s">
        <v>78</v>
      </c>
      <c r="AJ5" s="249" t="s">
        <v>77</v>
      </c>
      <c r="AK5" s="306" t="s">
        <v>78</v>
      </c>
    </row>
    <row r="6" spans="1:37" ht="12.75" customHeight="1" thickTop="1" x14ac:dyDescent="0.2">
      <c r="A6" s="162" t="s">
        <v>438</v>
      </c>
      <c r="B6" s="366" t="s">
        <v>439</v>
      </c>
      <c r="C6" s="813">
        <f t="shared" ref="C6:K7" si="0">ROUND(AA6,0)</f>
        <v>0</v>
      </c>
      <c r="D6" s="814">
        <f t="shared" si="0"/>
        <v>0</v>
      </c>
      <c r="E6" s="815">
        <f t="shared" si="0"/>
        <v>0</v>
      </c>
      <c r="F6" s="815">
        <f t="shared" si="0"/>
        <v>0</v>
      </c>
      <c r="G6" s="816">
        <f t="shared" si="0"/>
        <v>1</v>
      </c>
      <c r="H6" s="815">
        <f t="shared" si="0"/>
        <v>0</v>
      </c>
      <c r="I6" s="816">
        <f t="shared" si="0"/>
        <v>0</v>
      </c>
      <c r="J6" s="815">
        <f t="shared" si="0"/>
        <v>0</v>
      </c>
      <c r="K6" s="816">
        <f t="shared" si="0"/>
        <v>0</v>
      </c>
      <c r="L6" s="431">
        <f>F6+H6+J6</f>
        <v>0</v>
      </c>
      <c r="M6" s="432">
        <f>G6+I6+K6</f>
        <v>1</v>
      </c>
      <c r="AA6" s="334"/>
      <c r="AB6" s="335"/>
      <c r="AC6" s="333"/>
      <c r="AD6" s="333"/>
      <c r="AE6" s="256">
        <v>1</v>
      </c>
      <c r="AF6" s="333"/>
      <c r="AG6" s="256"/>
      <c r="AH6" s="333"/>
      <c r="AI6" s="256"/>
      <c r="AJ6" s="431">
        <f>AD6+AF6+AH6</f>
        <v>0</v>
      </c>
      <c r="AK6" s="432">
        <f>AE6+AG6+AI6</f>
        <v>1</v>
      </c>
    </row>
    <row r="7" spans="1:37" ht="12.75" customHeight="1" thickBot="1" x14ac:dyDescent="0.25">
      <c r="A7" s="162" t="s">
        <v>504</v>
      </c>
      <c r="B7" s="367" t="s">
        <v>440</v>
      </c>
      <c r="C7" s="813">
        <f t="shared" si="0"/>
        <v>1</v>
      </c>
      <c r="D7" s="814">
        <f t="shared" si="0"/>
        <v>17</v>
      </c>
      <c r="E7" s="815">
        <f t="shared" si="0"/>
        <v>0</v>
      </c>
      <c r="F7" s="815">
        <f t="shared" si="0"/>
        <v>1</v>
      </c>
      <c r="G7" s="816">
        <f t="shared" si="0"/>
        <v>13</v>
      </c>
      <c r="H7" s="815">
        <f t="shared" si="0"/>
        <v>0</v>
      </c>
      <c r="I7" s="816">
        <f t="shared" si="0"/>
        <v>2</v>
      </c>
      <c r="J7" s="815">
        <f t="shared" si="0"/>
        <v>0</v>
      </c>
      <c r="K7" s="816">
        <f t="shared" si="0"/>
        <v>3</v>
      </c>
      <c r="L7" s="431">
        <f>F7+H7+J7</f>
        <v>1</v>
      </c>
      <c r="M7" s="432">
        <f>G7+I7+K7</f>
        <v>18</v>
      </c>
      <c r="AA7" s="334">
        <v>1</v>
      </c>
      <c r="AB7" s="335">
        <v>17</v>
      </c>
      <c r="AC7" s="333"/>
      <c r="AD7" s="333">
        <v>1</v>
      </c>
      <c r="AE7" s="256">
        <v>13</v>
      </c>
      <c r="AF7" s="333"/>
      <c r="AG7" s="256">
        <v>2</v>
      </c>
      <c r="AH7" s="333"/>
      <c r="AI7" s="256">
        <v>3</v>
      </c>
      <c r="AJ7" s="431">
        <f>AD7+AF7+AH7</f>
        <v>1</v>
      </c>
      <c r="AK7" s="432">
        <f>AE7+AG7+AI7</f>
        <v>18</v>
      </c>
    </row>
    <row r="8" spans="1:37" ht="15.75" customHeight="1" thickTop="1" thickBot="1" x14ac:dyDescent="0.25">
      <c r="A8" s="304" t="s">
        <v>79</v>
      </c>
      <c r="B8" s="16"/>
      <c r="C8" s="433">
        <f t="shared" ref="C8:M8" si="1">SUM(C6:C7)</f>
        <v>1</v>
      </c>
      <c r="D8" s="434">
        <f t="shared" si="1"/>
        <v>17</v>
      </c>
      <c r="E8" s="433">
        <f t="shared" si="1"/>
        <v>0</v>
      </c>
      <c r="F8" s="433">
        <f t="shared" si="1"/>
        <v>1</v>
      </c>
      <c r="G8" s="434">
        <f t="shared" si="1"/>
        <v>14</v>
      </c>
      <c r="H8" s="433">
        <f t="shared" si="1"/>
        <v>0</v>
      </c>
      <c r="I8" s="434">
        <f t="shared" si="1"/>
        <v>2</v>
      </c>
      <c r="J8" s="433">
        <f t="shared" si="1"/>
        <v>0</v>
      </c>
      <c r="K8" s="434">
        <f t="shared" si="1"/>
        <v>3</v>
      </c>
      <c r="L8" s="433">
        <f t="shared" si="1"/>
        <v>1</v>
      </c>
      <c r="M8" s="435">
        <f t="shared" si="1"/>
        <v>19</v>
      </c>
      <c r="AA8" s="433">
        <f t="shared" ref="AA8:AK8" si="2">SUM(AA6:AA7)</f>
        <v>1</v>
      </c>
      <c r="AB8" s="434">
        <f t="shared" si="2"/>
        <v>17</v>
      </c>
      <c r="AC8" s="433">
        <f t="shared" si="2"/>
        <v>0</v>
      </c>
      <c r="AD8" s="433">
        <f t="shared" si="2"/>
        <v>1</v>
      </c>
      <c r="AE8" s="434">
        <f t="shared" si="2"/>
        <v>14</v>
      </c>
      <c r="AF8" s="433">
        <f t="shared" si="2"/>
        <v>0</v>
      </c>
      <c r="AG8" s="434">
        <f t="shared" si="2"/>
        <v>2</v>
      </c>
      <c r="AH8" s="433">
        <f t="shared" si="2"/>
        <v>0</v>
      </c>
      <c r="AI8" s="434">
        <f t="shared" si="2"/>
        <v>3</v>
      </c>
      <c r="AJ8" s="433">
        <f t="shared" si="2"/>
        <v>1</v>
      </c>
      <c r="AK8" s="435">
        <f t="shared" si="2"/>
        <v>19</v>
      </c>
    </row>
    <row r="9" spans="1:37" ht="7.15" hidden="1" customHeight="1" x14ac:dyDescent="0.2">
      <c r="A9" s="770"/>
      <c r="B9" s="771"/>
      <c r="C9" s="772"/>
      <c r="D9" s="772"/>
      <c r="E9" s="772"/>
      <c r="F9" s="772"/>
      <c r="G9" s="772"/>
      <c r="H9" s="772"/>
      <c r="I9" s="772"/>
      <c r="J9" s="772"/>
      <c r="K9" s="772"/>
      <c r="L9" s="772"/>
      <c r="M9" s="772"/>
      <c r="AA9" s="772"/>
      <c r="AB9" s="772"/>
      <c r="AC9" s="772"/>
      <c r="AD9" s="772"/>
      <c r="AE9" s="772"/>
      <c r="AF9" s="772"/>
      <c r="AG9" s="772"/>
      <c r="AH9" s="772"/>
      <c r="AI9" s="772"/>
      <c r="AJ9" s="772"/>
      <c r="AK9" s="772"/>
    </row>
    <row r="10" spans="1:37" ht="15" customHeight="1" thickBot="1" x14ac:dyDescent="0.25">
      <c r="A10" s="799"/>
      <c r="B10" s="771"/>
      <c r="C10" s="772"/>
      <c r="D10" s="772"/>
      <c r="E10" s="772"/>
      <c r="F10" s="772"/>
      <c r="G10" s="772"/>
      <c r="H10" s="772"/>
      <c r="I10" s="772"/>
      <c r="J10" s="772"/>
      <c r="K10" s="772"/>
      <c r="L10" s="772"/>
      <c r="M10" s="772"/>
      <c r="AA10" s="772"/>
      <c r="AB10" s="772"/>
      <c r="AC10" s="772"/>
      <c r="AD10" s="772"/>
      <c r="AE10" s="772"/>
      <c r="AF10" s="772"/>
      <c r="AG10" s="772"/>
      <c r="AH10" s="772"/>
      <c r="AI10" s="772"/>
      <c r="AJ10" s="772"/>
      <c r="AK10" s="772"/>
    </row>
    <row r="11" spans="1:37" ht="15.75" hidden="1" customHeight="1" x14ac:dyDescent="0.2">
      <c r="A11" s="770"/>
      <c r="B11" s="771"/>
      <c r="C11" s="772"/>
      <c r="D11" s="772"/>
      <c r="E11" s="772"/>
      <c r="F11" s="772"/>
      <c r="G11" s="772"/>
      <c r="H11" s="772"/>
      <c r="I11" s="772"/>
      <c r="J11" s="772"/>
      <c r="K11" s="772"/>
      <c r="L11" s="772"/>
      <c r="M11" s="772"/>
      <c r="AA11" s="772"/>
      <c r="AB11" s="772"/>
      <c r="AC11" s="772"/>
      <c r="AD11" s="772"/>
      <c r="AE11" s="772"/>
      <c r="AF11" s="772"/>
      <c r="AG11" s="772"/>
      <c r="AH11" s="772"/>
      <c r="AI11" s="772"/>
      <c r="AJ11" s="772"/>
      <c r="AK11" s="772"/>
    </row>
    <row r="12" spans="1:37" ht="15.75" hidden="1" customHeight="1" x14ac:dyDescent="0.2">
      <c r="A12" s="770"/>
      <c r="B12" s="771"/>
      <c r="C12" s="772"/>
      <c r="D12" s="772"/>
      <c r="E12" s="772"/>
      <c r="F12" s="772"/>
      <c r="G12" s="772"/>
      <c r="H12" s="772"/>
      <c r="I12" s="772"/>
      <c r="J12" s="772"/>
      <c r="K12" s="772"/>
      <c r="L12" s="772"/>
      <c r="M12" s="772"/>
      <c r="AA12" s="772"/>
      <c r="AB12" s="772"/>
      <c r="AC12" s="772"/>
      <c r="AD12" s="772"/>
      <c r="AE12" s="772"/>
      <c r="AF12" s="772"/>
      <c r="AG12" s="772"/>
      <c r="AH12" s="772"/>
      <c r="AI12" s="772"/>
      <c r="AJ12" s="772"/>
      <c r="AK12" s="772"/>
    </row>
    <row r="13" spans="1:37" ht="15.75" hidden="1" customHeight="1" x14ac:dyDescent="0.2">
      <c r="A13" s="770"/>
      <c r="B13" s="771"/>
      <c r="C13" s="772"/>
      <c r="D13" s="772"/>
      <c r="E13" s="772"/>
      <c r="F13" s="772"/>
      <c r="G13" s="772"/>
      <c r="H13" s="772"/>
      <c r="I13" s="772"/>
      <c r="J13" s="772"/>
      <c r="K13" s="772"/>
      <c r="L13" s="772"/>
      <c r="M13" s="772"/>
      <c r="AA13" s="772"/>
      <c r="AB13" s="772"/>
      <c r="AC13" s="772"/>
      <c r="AD13" s="772"/>
      <c r="AE13" s="772"/>
      <c r="AF13" s="772"/>
      <c r="AG13" s="772"/>
      <c r="AH13" s="772"/>
      <c r="AI13" s="772"/>
      <c r="AJ13" s="772"/>
      <c r="AK13" s="772"/>
    </row>
    <row r="14" spans="1:37" ht="15.75" hidden="1" customHeight="1" x14ac:dyDescent="0.2">
      <c r="A14" s="770"/>
      <c r="B14" s="771"/>
      <c r="C14" s="772"/>
      <c r="D14" s="772"/>
      <c r="E14" s="772"/>
      <c r="F14" s="772"/>
      <c r="G14" s="772"/>
      <c r="H14" s="772"/>
      <c r="I14" s="772"/>
      <c r="J14" s="772"/>
      <c r="K14" s="772"/>
      <c r="L14" s="772"/>
      <c r="M14" s="772"/>
      <c r="AA14" s="772"/>
      <c r="AB14" s="772"/>
      <c r="AC14" s="772"/>
      <c r="AD14" s="772"/>
      <c r="AE14" s="772"/>
      <c r="AF14" s="772"/>
      <c r="AG14" s="772"/>
      <c r="AH14" s="772"/>
      <c r="AI14" s="772"/>
      <c r="AJ14" s="772"/>
      <c r="AK14" s="772"/>
    </row>
    <row r="15" spans="1:37" ht="15.75" hidden="1" customHeight="1" x14ac:dyDescent="0.2">
      <c r="A15" s="770"/>
      <c r="B15" s="771"/>
      <c r="C15" s="772"/>
      <c r="D15" s="772"/>
      <c r="E15" s="772"/>
      <c r="F15" s="772"/>
      <c r="G15" s="772"/>
      <c r="H15" s="772"/>
      <c r="I15" s="772"/>
      <c r="J15" s="772"/>
      <c r="K15" s="772"/>
      <c r="L15" s="772"/>
      <c r="M15" s="772"/>
      <c r="AA15" s="772"/>
      <c r="AB15" s="772"/>
      <c r="AC15" s="772"/>
      <c r="AD15" s="772"/>
      <c r="AE15" s="772"/>
      <c r="AF15" s="772"/>
      <c r="AG15" s="772"/>
      <c r="AH15" s="772"/>
      <c r="AI15" s="772"/>
      <c r="AJ15" s="772"/>
      <c r="AK15" s="772"/>
    </row>
    <row r="16" spans="1:37" ht="15.75" hidden="1" customHeight="1" x14ac:dyDescent="0.2">
      <c r="A16" s="770"/>
      <c r="B16" s="771"/>
      <c r="C16" s="772"/>
      <c r="D16" s="772"/>
      <c r="E16" s="772"/>
      <c r="F16" s="772"/>
      <c r="G16" s="772"/>
      <c r="H16" s="772"/>
      <c r="I16" s="772"/>
      <c r="J16" s="772"/>
      <c r="K16" s="772"/>
      <c r="L16" s="772"/>
      <c r="M16" s="772"/>
      <c r="AA16" s="772"/>
      <c r="AB16" s="772"/>
      <c r="AC16" s="772"/>
      <c r="AD16" s="772"/>
      <c r="AE16" s="772"/>
      <c r="AF16" s="772"/>
      <c r="AG16" s="772"/>
      <c r="AH16" s="772"/>
      <c r="AI16" s="772"/>
      <c r="AJ16" s="772"/>
      <c r="AK16" s="772"/>
    </row>
    <row r="17" spans="1:37" ht="15.75" hidden="1" customHeight="1" x14ac:dyDescent="0.2">
      <c r="A17" s="770"/>
      <c r="B17" s="771"/>
      <c r="C17" s="772"/>
      <c r="D17" s="772"/>
      <c r="E17" s="772"/>
      <c r="F17" s="772"/>
      <c r="G17" s="772"/>
      <c r="H17" s="772"/>
      <c r="I17" s="772"/>
      <c r="J17" s="772"/>
      <c r="K17" s="772"/>
      <c r="L17" s="772"/>
      <c r="M17" s="772"/>
      <c r="AA17" s="772"/>
      <c r="AB17" s="772"/>
      <c r="AC17" s="772"/>
      <c r="AD17" s="772"/>
      <c r="AE17" s="772"/>
      <c r="AF17" s="772"/>
      <c r="AG17" s="772"/>
      <c r="AH17" s="772"/>
      <c r="AI17" s="772"/>
      <c r="AJ17" s="772"/>
      <c r="AK17" s="772"/>
    </row>
    <row r="18" spans="1:37" ht="15.75" hidden="1" customHeight="1" x14ac:dyDescent="0.2">
      <c r="A18" s="770"/>
      <c r="B18" s="771"/>
      <c r="C18" s="772"/>
      <c r="D18" s="772"/>
      <c r="E18" s="772"/>
      <c r="F18" s="772"/>
      <c r="G18" s="772"/>
      <c r="H18" s="772"/>
      <c r="I18" s="772"/>
      <c r="J18" s="772"/>
      <c r="K18" s="772"/>
      <c r="L18" s="772"/>
      <c r="M18" s="772"/>
      <c r="AA18" s="772"/>
      <c r="AB18" s="772"/>
      <c r="AC18" s="772"/>
      <c r="AD18" s="772"/>
      <c r="AE18" s="772"/>
      <c r="AF18" s="772"/>
      <c r="AG18" s="772"/>
      <c r="AH18" s="772"/>
      <c r="AI18" s="772"/>
      <c r="AJ18" s="772"/>
      <c r="AK18" s="772"/>
    </row>
    <row r="19" spans="1:37" ht="15.75" hidden="1" customHeight="1" x14ac:dyDescent="0.2">
      <c r="A19" s="770"/>
      <c r="B19" s="771"/>
      <c r="C19" s="772"/>
      <c r="D19" s="772"/>
      <c r="E19" s="772"/>
      <c r="F19" s="772"/>
      <c r="G19" s="772"/>
      <c r="H19" s="772"/>
      <c r="I19" s="772"/>
      <c r="J19" s="772"/>
      <c r="K19" s="772"/>
      <c r="L19" s="772"/>
      <c r="M19" s="772"/>
      <c r="AA19" s="772"/>
      <c r="AB19" s="772"/>
      <c r="AC19" s="772"/>
      <c r="AD19" s="772"/>
      <c r="AE19" s="772"/>
      <c r="AF19" s="772"/>
      <c r="AG19" s="772"/>
      <c r="AH19" s="772"/>
      <c r="AI19" s="772"/>
      <c r="AJ19" s="772"/>
      <c r="AK19" s="772"/>
    </row>
    <row r="20" spans="1:37" ht="15.75" hidden="1" customHeight="1" x14ac:dyDescent="0.2">
      <c r="A20" s="770"/>
      <c r="B20" s="771"/>
      <c r="C20" s="772"/>
      <c r="D20" s="772"/>
      <c r="E20" s="772"/>
      <c r="F20" s="772"/>
      <c r="G20" s="772"/>
      <c r="H20" s="772"/>
      <c r="I20" s="772"/>
      <c r="J20" s="772"/>
      <c r="K20" s="772"/>
      <c r="L20" s="772"/>
      <c r="M20" s="772"/>
      <c r="AA20" s="772"/>
      <c r="AB20" s="772"/>
      <c r="AC20" s="772"/>
      <c r="AD20" s="772"/>
      <c r="AE20" s="772"/>
      <c r="AF20" s="772"/>
      <c r="AG20" s="772"/>
      <c r="AH20" s="772"/>
      <c r="AI20" s="772"/>
      <c r="AJ20" s="772"/>
      <c r="AK20" s="772"/>
    </row>
    <row r="21" spans="1:37" ht="15.75" hidden="1" customHeight="1" x14ac:dyDescent="0.2">
      <c r="A21" s="770"/>
      <c r="B21" s="771"/>
      <c r="C21" s="772"/>
      <c r="D21" s="772"/>
      <c r="E21" s="772"/>
      <c r="F21" s="772"/>
      <c r="G21" s="772"/>
      <c r="H21" s="772"/>
      <c r="I21" s="772"/>
      <c r="J21" s="772"/>
      <c r="K21" s="772"/>
      <c r="L21" s="772"/>
      <c r="M21" s="772"/>
      <c r="AA21" s="772"/>
      <c r="AB21" s="772"/>
      <c r="AC21" s="772"/>
      <c r="AD21" s="772"/>
      <c r="AE21" s="772"/>
      <c r="AF21" s="772"/>
      <c r="AG21" s="772"/>
      <c r="AH21" s="772"/>
      <c r="AI21" s="772"/>
      <c r="AJ21" s="772"/>
      <c r="AK21" s="772"/>
    </row>
    <row r="22" spans="1:37" ht="15.75" hidden="1" customHeight="1" x14ac:dyDescent="0.2">
      <c r="A22" s="770"/>
      <c r="B22" s="771"/>
      <c r="C22" s="772"/>
      <c r="D22" s="772"/>
      <c r="E22" s="772"/>
      <c r="F22" s="772"/>
      <c r="G22" s="772"/>
      <c r="H22" s="772"/>
      <c r="I22" s="772"/>
      <c r="J22" s="772"/>
      <c r="K22" s="772"/>
      <c r="L22" s="772"/>
      <c r="M22" s="772"/>
      <c r="AA22" s="772"/>
      <c r="AB22" s="772"/>
      <c r="AC22" s="772"/>
      <c r="AD22" s="772"/>
      <c r="AE22" s="772"/>
      <c r="AF22" s="772"/>
      <c r="AG22" s="772"/>
      <c r="AH22" s="772"/>
      <c r="AI22" s="772"/>
      <c r="AJ22" s="772"/>
      <c r="AK22" s="772"/>
    </row>
    <row r="23" spans="1:37" ht="15.75" hidden="1" customHeight="1" x14ac:dyDescent="0.2">
      <c r="A23" s="770"/>
      <c r="B23" s="771"/>
      <c r="C23" s="772"/>
      <c r="D23" s="772"/>
      <c r="E23" s="772"/>
      <c r="F23" s="772"/>
      <c r="G23" s="772"/>
      <c r="H23" s="772"/>
      <c r="I23" s="772"/>
      <c r="J23" s="772"/>
      <c r="K23" s="772"/>
      <c r="L23" s="772"/>
      <c r="M23" s="772"/>
      <c r="AA23" s="772"/>
      <c r="AB23" s="772"/>
      <c r="AC23" s="772"/>
      <c r="AD23" s="772"/>
      <c r="AE23" s="772"/>
      <c r="AF23" s="772"/>
      <c r="AG23" s="772"/>
      <c r="AH23" s="772"/>
      <c r="AI23" s="772"/>
      <c r="AJ23" s="772"/>
      <c r="AK23" s="772"/>
    </row>
    <row r="24" spans="1:37" ht="15.75" hidden="1" customHeight="1" x14ac:dyDescent="0.2">
      <c r="A24" s="770"/>
      <c r="B24" s="771"/>
      <c r="C24" s="772"/>
      <c r="D24" s="772"/>
      <c r="E24" s="772"/>
      <c r="F24" s="772"/>
      <c r="G24" s="772"/>
      <c r="H24" s="772"/>
      <c r="I24" s="772"/>
      <c r="J24" s="772"/>
      <c r="K24" s="772"/>
      <c r="L24" s="772"/>
      <c r="M24" s="772"/>
      <c r="AA24" s="772"/>
      <c r="AB24" s="772"/>
      <c r="AC24" s="772"/>
      <c r="AD24" s="772"/>
      <c r="AE24" s="772"/>
      <c r="AF24" s="772"/>
      <c r="AG24" s="772"/>
      <c r="AH24" s="772"/>
      <c r="AI24" s="772"/>
      <c r="AJ24" s="772"/>
      <c r="AK24" s="772"/>
    </row>
    <row r="25" spans="1:37" ht="15.75" hidden="1" customHeight="1" x14ac:dyDescent="0.2">
      <c r="A25" s="770"/>
      <c r="B25" s="771"/>
      <c r="C25" s="772"/>
      <c r="D25" s="772"/>
      <c r="E25" s="772"/>
      <c r="F25" s="772"/>
      <c r="G25" s="772"/>
      <c r="H25" s="772"/>
      <c r="I25" s="772"/>
      <c r="J25" s="772"/>
      <c r="K25" s="772"/>
      <c r="L25" s="772"/>
      <c r="M25" s="772"/>
      <c r="AA25" s="772"/>
      <c r="AB25" s="772"/>
      <c r="AC25" s="772"/>
      <c r="AD25" s="772"/>
      <c r="AE25" s="772"/>
      <c r="AF25" s="772"/>
      <c r="AG25" s="772"/>
      <c r="AH25" s="772"/>
      <c r="AI25" s="772"/>
      <c r="AJ25" s="772"/>
      <c r="AK25" s="772"/>
    </row>
    <row r="26" spans="1:37" ht="15.75" hidden="1" customHeight="1" x14ac:dyDescent="0.2">
      <c r="A26" s="770"/>
      <c r="B26" s="771"/>
      <c r="C26" s="772"/>
      <c r="D26" s="772"/>
      <c r="E26" s="772"/>
      <c r="F26" s="772"/>
      <c r="G26" s="772"/>
      <c r="H26" s="772"/>
      <c r="I26" s="772"/>
      <c r="J26" s="772"/>
      <c r="K26" s="772"/>
      <c r="L26" s="772"/>
      <c r="M26" s="772"/>
      <c r="AA26" s="772"/>
      <c r="AB26" s="772"/>
      <c r="AC26" s="772"/>
      <c r="AD26" s="772"/>
      <c r="AE26" s="772"/>
      <c r="AF26" s="772"/>
      <c r="AG26" s="772"/>
      <c r="AH26" s="772"/>
      <c r="AI26" s="772"/>
      <c r="AJ26" s="772"/>
      <c r="AK26" s="772"/>
    </row>
    <row r="27" spans="1:37" ht="15.75" hidden="1" customHeight="1" x14ac:dyDescent="0.2">
      <c r="A27" s="770"/>
      <c r="B27" s="771"/>
      <c r="C27" s="772"/>
      <c r="D27" s="772"/>
      <c r="E27" s="772"/>
      <c r="F27" s="772"/>
      <c r="G27" s="772"/>
      <c r="H27" s="772"/>
      <c r="I27" s="772"/>
      <c r="J27" s="772"/>
      <c r="K27" s="772"/>
      <c r="L27" s="772"/>
      <c r="M27" s="772"/>
      <c r="AA27" s="772"/>
      <c r="AB27" s="772"/>
      <c r="AC27" s="772"/>
      <c r="AD27" s="772"/>
      <c r="AE27" s="772"/>
      <c r="AF27" s="772"/>
      <c r="AG27" s="772"/>
      <c r="AH27" s="772"/>
      <c r="AI27" s="772"/>
      <c r="AJ27" s="772"/>
      <c r="AK27" s="772"/>
    </row>
    <row r="28" spans="1:37" ht="15.75" hidden="1" customHeight="1" x14ac:dyDescent="0.2">
      <c r="A28" s="770"/>
      <c r="B28" s="771"/>
      <c r="C28" s="772"/>
      <c r="D28" s="772"/>
      <c r="E28" s="772"/>
      <c r="F28" s="772"/>
      <c r="G28" s="772"/>
      <c r="H28" s="772"/>
      <c r="I28" s="772"/>
      <c r="J28" s="772"/>
      <c r="K28" s="772"/>
      <c r="L28" s="772"/>
      <c r="M28" s="772"/>
      <c r="AA28" s="772"/>
      <c r="AB28" s="772"/>
      <c r="AC28" s="772"/>
      <c r="AD28" s="772"/>
      <c r="AE28" s="772"/>
      <c r="AF28" s="772"/>
      <c r="AG28" s="772"/>
      <c r="AH28" s="772"/>
      <c r="AI28" s="772"/>
      <c r="AJ28" s="772"/>
      <c r="AK28" s="772"/>
    </row>
    <row r="29" spans="1:37" ht="15.75" hidden="1" customHeight="1" x14ac:dyDescent="0.2">
      <c r="A29" s="770"/>
      <c r="B29" s="771"/>
      <c r="C29" s="772"/>
      <c r="D29" s="772"/>
      <c r="E29" s="772"/>
      <c r="F29" s="772"/>
      <c r="G29" s="772"/>
      <c r="H29" s="772"/>
      <c r="I29" s="772"/>
      <c r="J29" s="772"/>
      <c r="K29" s="772"/>
      <c r="L29" s="772"/>
      <c r="M29" s="772"/>
      <c r="AA29" s="772"/>
      <c r="AB29" s="772"/>
      <c r="AC29" s="772"/>
      <c r="AD29" s="772"/>
      <c r="AE29" s="772"/>
      <c r="AF29" s="772"/>
      <c r="AG29" s="772"/>
      <c r="AH29" s="772"/>
      <c r="AI29" s="772"/>
      <c r="AJ29" s="772"/>
      <c r="AK29" s="772"/>
    </row>
    <row r="30" spans="1:37" ht="15.75" hidden="1" customHeight="1" x14ac:dyDescent="0.2">
      <c r="A30" s="770"/>
      <c r="B30" s="771"/>
      <c r="C30" s="772"/>
      <c r="D30" s="772"/>
      <c r="E30" s="772"/>
      <c r="F30" s="772"/>
      <c r="G30" s="772"/>
      <c r="H30" s="772"/>
      <c r="I30" s="772"/>
      <c r="J30" s="772"/>
      <c r="K30" s="772"/>
      <c r="L30" s="772"/>
      <c r="M30" s="772"/>
      <c r="AA30" s="772"/>
      <c r="AB30" s="772"/>
      <c r="AC30" s="772"/>
      <c r="AD30" s="772"/>
      <c r="AE30" s="772"/>
      <c r="AF30" s="772"/>
      <c r="AG30" s="772"/>
      <c r="AH30" s="772"/>
      <c r="AI30" s="772"/>
      <c r="AJ30" s="772"/>
      <c r="AK30" s="772"/>
    </row>
    <row r="31" spans="1:37" ht="15.75" hidden="1" customHeight="1" x14ac:dyDescent="0.2">
      <c r="A31" s="770"/>
      <c r="B31" s="771"/>
      <c r="C31" s="772"/>
      <c r="D31" s="772"/>
      <c r="E31" s="772"/>
      <c r="F31" s="772"/>
      <c r="G31" s="772"/>
      <c r="H31" s="772"/>
      <c r="I31" s="772"/>
      <c r="J31" s="772"/>
      <c r="K31" s="772"/>
      <c r="L31" s="772"/>
      <c r="M31" s="772"/>
      <c r="AA31" s="772"/>
      <c r="AB31" s="772"/>
      <c r="AC31" s="772"/>
      <c r="AD31" s="772"/>
      <c r="AE31" s="772"/>
      <c r="AF31" s="772"/>
      <c r="AG31" s="772"/>
      <c r="AH31" s="772"/>
      <c r="AI31" s="772"/>
      <c r="AJ31" s="772"/>
      <c r="AK31" s="772"/>
    </row>
    <row r="32" spans="1:37" ht="15.75" hidden="1" customHeight="1" x14ac:dyDescent="0.2">
      <c r="A32" s="770"/>
      <c r="B32" s="771"/>
      <c r="C32" s="772"/>
      <c r="D32" s="772"/>
      <c r="E32" s="772"/>
      <c r="F32" s="772"/>
      <c r="G32" s="772"/>
      <c r="H32" s="772"/>
      <c r="I32" s="772"/>
      <c r="J32" s="772"/>
      <c r="K32" s="772"/>
      <c r="L32" s="772"/>
      <c r="M32" s="772"/>
      <c r="AA32" s="772"/>
      <c r="AB32" s="772"/>
      <c r="AC32" s="772"/>
      <c r="AD32" s="772"/>
      <c r="AE32" s="772"/>
      <c r="AF32" s="772"/>
      <c r="AG32" s="772"/>
      <c r="AH32" s="772"/>
      <c r="AI32" s="772"/>
      <c r="AJ32" s="772"/>
      <c r="AK32" s="772"/>
    </row>
    <row r="33" spans="1:37" ht="15.75" hidden="1" customHeight="1" x14ac:dyDescent="0.2">
      <c r="A33" s="770"/>
      <c r="B33" s="771"/>
      <c r="C33" s="772"/>
      <c r="D33" s="772"/>
      <c r="E33" s="772"/>
      <c r="F33" s="772"/>
      <c r="G33" s="772"/>
      <c r="H33" s="772"/>
      <c r="I33" s="772"/>
      <c r="J33" s="772"/>
      <c r="K33" s="772"/>
      <c r="L33" s="772"/>
      <c r="M33" s="772"/>
      <c r="AA33" s="772"/>
      <c r="AB33" s="772"/>
      <c r="AC33" s="772"/>
      <c r="AD33" s="772"/>
      <c r="AE33" s="772"/>
      <c r="AF33" s="772"/>
      <c r="AG33" s="772"/>
      <c r="AH33" s="772"/>
      <c r="AI33" s="772"/>
      <c r="AJ33" s="772"/>
      <c r="AK33" s="772"/>
    </row>
    <row r="34" spans="1:37" ht="15.75" hidden="1" customHeight="1" x14ac:dyDescent="0.2">
      <c r="A34" s="770"/>
      <c r="B34" s="771"/>
      <c r="C34" s="772"/>
      <c r="D34" s="772"/>
      <c r="E34" s="772"/>
      <c r="F34" s="772"/>
      <c r="G34" s="772"/>
      <c r="H34" s="772"/>
      <c r="I34" s="772"/>
      <c r="J34" s="772"/>
      <c r="K34" s="772"/>
      <c r="L34" s="772"/>
      <c r="M34" s="772"/>
      <c r="AA34" s="772"/>
      <c r="AB34" s="772"/>
      <c r="AC34" s="772"/>
      <c r="AD34" s="772"/>
      <c r="AE34" s="772"/>
      <c r="AF34" s="772"/>
      <c r="AG34" s="772"/>
      <c r="AH34" s="772"/>
      <c r="AI34" s="772"/>
      <c r="AJ34" s="772"/>
      <c r="AK34" s="772"/>
    </row>
    <row r="35" spans="1:37" ht="15.75" hidden="1" customHeight="1" x14ac:dyDescent="0.2">
      <c r="A35" s="770"/>
      <c r="B35" s="771"/>
      <c r="C35" s="772"/>
      <c r="D35" s="772"/>
      <c r="E35" s="772"/>
      <c r="F35" s="772"/>
      <c r="G35" s="772"/>
      <c r="H35" s="772"/>
      <c r="I35" s="772"/>
      <c r="J35" s="772"/>
      <c r="K35" s="772"/>
      <c r="L35" s="772"/>
      <c r="M35" s="772"/>
      <c r="AA35" s="772"/>
      <c r="AB35" s="772"/>
      <c r="AC35" s="772"/>
      <c r="AD35" s="772"/>
      <c r="AE35" s="772"/>
      <c r="AF35" s="772"/>
      <c r="AG35" s="772"/>
      <c r="AH35" s="772"/>
      <c r="AI35" s="772"/>
      <c r="AJ35" s="772"/>
      <c r="AK35" s="772"/>
    </row>
    <row r="36" spans="1:37" ht="15.75" hidden="1" customHeight="1" x14ac:dyDescent="0.2">
      <c r="A36" s="770"/>
      <c r="B36" s="771"/>
      <c r="C36" s="772"/>
      <c r="D36" s="772"/>
      <c r="E36" s="772"/>
      <c r="F36" s="772"/>
      <c r="G36" s="772"/>
      <c r="H36" s="772"/>
      <c r="I36" s="772"/>
      <c r="J36" s="772"/>
      <c r="K36" s="772"/>
      <c r="L36" s="772"/>
      <c r="M36" s="772"/>
      <c r="AA36" s="772"/>
      <c r="AB36" s="772"/>
      <c r="AC36" s="772"/>
      <c r="AD36" s="772"/>
      <c r="AE36" s="772"/>
      <c r="AF36" s="772"/>
      <c r="AG36" s="772"/>
      <c r="AH36" s="772"/>
      <c r="AI36" s="772"/>
      <c r="AJ36" s="772"/>
      <c r="AK36" s="772"/>
    </row>
    <row r="37" spans="1:37" ht="15.75" hidden="1" customHeight="1" x14ac:dyDescent="0.2">
      <c r="A37" s="770"/>
      <c r="B37" s="771"/>
      <c r="C37" s="772"/>
      <c r="D37" s="772"/>
      <c r="E37" s="772"/>
      <c r="F37" s="772"/>
      <c r="G37" s="772"/>
      <c r="H37" s="772"/>
      <c r="I37" s="772"/>
      <c r="J37" s="772"/>
      <c r="K37" s="772"/>
      <c r="L37" s="772"/>
      <c r="M37" s="772"/>
      <c r="AA37" s="772"/>
      <c r="AB37" s="772"/>
      <c r="AC37" s="772"/>
      <c r="AD37" s="772"/>
      <c r="AE37" s="772"/>
      <c r="AF37" s="772"/>
      <c r="AG37" s="772"/>
      <c r="AH37" s="772"/>
      <c r="AI37" s="772"/>
      <c r="AJ37" s="772"/>
      <c r="AK37" s="772"/>
    </row>
    <row r="38" spans="1:37" ht="15.75" hidden="1" customHeight="1" x14ac:dyDescent="0.2">
      <c r="A38" s="770"/>
      <c r="B38" s="771"/>
      <c r="C38" s="772"/>
      <c r="D38" s="772"/>
      <c r="E38" s="772"/>
      <c r="F38" s="772"/>
      <c r="G38" s="772"/>
      <c r="H38" s="772"/>
      <c r="I38" s="772"/>
      <c r="J38" s="772"/>
      <c r="K38" s="772"/>
      <c r="L38" s="772"/>
      <c r="M38" s="772"/>
      <c r="AA38" s="772"/>
      <c r="AB38" s="772"/>
      <c r="AC38" s="772"/>
      <c r="AD38" s="772"/>
      <c r="AE38" s="772"/>
      <c r="AF38" s="772"/>
      <c r="AG38" s="772"/>
      <c r="AH38" s="772"/>
      <c r="AI38" s="772"/>
      <c r="AJ38" s="772"/>
      <c r="AK38" s="772"/>
    </row>
    <row r="39" spans="1:37" ht="15.75" hidden="1" customHeight="1" x14ac:dyDescent="0.2">
      <c r="A39" s="770"/>
      <c r="B39" s="771"/>
      <c r="C39" s="772"/>
      <c r="D39" s="772"/>
      <c r="E39" s="772"/>
      <c r="F39" s="772"/>
      <c r="G39" s="772"/>
      <c r="H39" s="772"/>
      <c r="I39" s="772"/>
      <c r="J39" s="772"/>
      <c r="K39" s="772"/>
      <c r="L39" s="772"/>
      <c r="M39" s="772"/>
      <c r="AA39" s="772"/>
      <c r="AB39" s="772"/>
      <c r="AC39" s="772"/>
      <c r="AD39" s="772"/>
      <c r="AE39" s="772"/>
      <c r="AF39" s="772"/>
      <c r="AG39" s="772"/>
      <c r="AH39" s="772"/>
      <c r="AI39" s="772"/>
      <c r="AJ39" s="772"/>
      <c r="AK39" s="772"/>
    </row>
    <row r="40" spans="1:37" ht="15.75" hidden="1" customHeight="1" x14ac:dyDescent="0.2">
      <c r="A40" s="770"/>
      <c r="B40" s="771"/>
      <c r="C40" s="772"/>
      <c r="D40" s="772"/>
      <c r="E40" s="772"/>
      <c r="F40" s="772"/>
      <c r="G40" s="772"/>
      <c r="H40" s="772"/>
      <c r="I40" s="772"/>
      <c r="J40" s="772"/>
      <c r="K40" s="772"/>
      <c r="L40" s="772"/>
      <c r="M40" s="772"/>
      <c r="AA40" s="772"/>
      <c r="AB40" s="772"/>
      <c r="AC40" s="772"/>
      <c r="AD40" s="772"/>
      <c r="AE40" s="772"/>
      <c r="AF40" s="772"/>
      <c r="AG40" s="772"/>
      <c r="AH40" s="772"/>
      <c r="AI40" s="772"/>
      <c r="AJ40" s="772"/>
      <c r="AK40" s="772"/>
    </row>
    <row r="41" spans="1:37" ht="15.75" hidden="1" customHeight="1" x14ac:dyDescent="0.2">
      <c r="A41" s="770"/>
      <c r="B41" s="771"/>
      <c r="C41" s="772"/>
      <c r="D41" s="772"/>
      <c r="E41" s="772"/>
      <c r="F41" s="772"/>
      <c r="G41" s="772"/>
      <c r="H41" s="772"/>
      <c r="I41" s="772"/>
      <c r="J41" s="772"/>
      <c r="K41" s="772"/>
      <c r="L41" s="772"/>
      <c r="M41" s="772"/>
      <c r="AA41" s="772"/>
      <c r="AB41" s="772"/>
      <c r="AC41" s="772"/>
      <c r="AD41" s="772"/>
      <c r="AE41" s="772"/>
      <c r="AF41" s="772"/>
      <c r="AG41" s="772"/>
      <c r="AH41" s="772"/>
      <c r="AI41" s="772"/>
      <c r="AJ41" s="772"/>
      <c r="AK41" s="772"/>
    </row>
    <row r="42" spans="1:37" ht="15.75" hidden="1" customHeight="1" x14ac:dyDescent="0.2">
      <c r="A42" s="770"/>
      <c r="B42" s="771"/>
      <c r="C42" s="772"/>
      <c r="D42" s="772"/>
      <c r="E42" s="772"/>
      <c r="F42" s="772"/>
      <c r="G42" s="772"/>
      <c r="H42" s="772"/>
      <c r="I42" s="772"/>
      <c r="J42" s="772"/>
      <c r="K42" s="772"/>
      <c r="L42" s="772"/>
      <c r="M42" s="772"/>
      <c r="AA42" s="772"/>
      <c r="AB42" s="772"/>
      <c r="AC42" s="772"/>
      <c r="AD42" s="772"/>
      <c r="AE42" s="772"/>
      <c r="AF42" s="772"/>
      <c r="AG42" s="772"/>
      <c r="AH42" s="772"/>
      <c r="AI42" s="772"/>
      <c r="AJ42" s="772"/>
      <c r="AK42" s="772"/>
    </row>
    <row r="43" spans="1:37" ht="15.75" hidden="1" customHeight="1" x14ac:dyDescent="0.2">
      <c r="A43" s="770"/>
      <c r="B43" s="771"/>
      <c r="C43" s="772"/>
      <c r="D43" s="772"/>
      <c r="E43" s="772"/>
      <c r="F43" s="772"/>
      <c r="G43" s="772"/>
      <c r="H43" s="772"/>
      <c r="I43" s="772"/>
      <c r="J43" s="772"/>
      <c r="K43" s="772"/>
      <c r="L43" s="772"/>
      <c r="M43" s="772"/>
      <c r="AA43" s="772"/>
      <c r="AB43" s="772"/>
      <c r="AC43" s="772"/>
      <c r="AD43" s="772"/>
      <c r="AE43" s="772"/>
      <c r="AF43" s="772"/>
      <c r="AG43" s="772"/>
      <c r="AH43" s="772"/>
      <c r="AI43" s="772"/>
      <c r="AJ43" s="772"/>
      <c r="AK43" s="772"/>
    </row>
    <row r="44" spans="1:37" ht="15.75" hidden="1" customHeight="1" x14ac:dyDescent="0.2">
      <c r="A44" s="770"/>
      <c r="B44" s="771"/>
      <c r="C44" s="772"/>
      <c r="D44" s="772"/>
      <c r="E44" s="772"/>
      <c r="F44" s="772"/>
      <c r="G44" s="772"/>
      <c r="H44" s="772"/>
      <c r="I44" s="772"/>
      <c r="J44" s="772"/>
      <c r="K44" s="772"/>
      <c r="L44" s="772"/>
      <c r="M44" s="772"/>
      <c r="AA44" s="772"/>
      <c r="AB44" s="772"/>
      <c r="AC44" s="772"/>
      <c r="AD44" s="772"/>
      <c r="AE44" s="772"/>
      <c r="AF44" s="772"/>
      <c r="AG44" s="772"/>
      <c r="AH44" s="772"/>
      <c r="AI44" s="772"/>
      <c r="AJ44" s="772"/>
      <c r="AK44" s="772"/>
    </row>
    <row r="45" spans="1:37" ht="15.75" hidden="1" customHeight="1" x14ac:dyDescent="0.2">
      <c r="A45" s="770"/>
      <c r="B45" s="771"/>
      <c r="C45" s="772"/>
      <c r="D45" s="772"/>
      <c r="E45" s="772"/>
      <c r="F45" s="772"/>
      <c r="G45" s="772"/>
      <c r="H45" s="772"/>
      <c r="I45" s="772"/>
      <c r="J45" s="772"/>
      <c r="K45" s="772"/>
      <c r="L45" s="772"/>
      <c r="M45" s="772"/>
      <c r="AA45" s="772"/>
      <c r="AB45" s="772"/>
      <c r="AC45" s="772"/>
      <c r="AD45" s="772"/>
      <c r="AE45" s="772"/>
      <c r="AF45" s="772"/>
      <c r="AG45" s="772"/>
      <c r="AH45" s="772"/>
      <c r="AI45" s="772"/>
      <c r="AJ45" s="772"/>
      <c r="AK45" s="772"/>
    </row>
    <row r="46" spans="1:37" ht="15.75" hidden="1" customHeight="1" x14ac:dyDescent="0.2">
      <c r="A46" s="770"/>
      <c r="B46" s="771"/>
      <c r="C46" s="772"/>
      <c r="D46" s="772"/>
      <c r="E46" s="772"/>
      <c r="F46" s="772"/>
      <c r="G46" s="772"/>
      <c r="H46" s="772"/>
      <c r="I46" s="772"/>
      <c r="J46" s="772"/>
      <c r="K46" s="772"/>
      <c r="L46" s="772"/>
      <c r="M46" s="772"/>
      <c r="AA46" s="772"/>
      <c r="AB46" s="772"/>
      <c r="AC46" s="772"/>
      <c r="AD46" s="772"/>
      <c r="AE46" s="772"/>
      <c r="AF46" s="772"/>
      <c r="AG46" s="772"/>
      <c r="AH46" s="772"/>
      <c r="AI46" s="772"/>
      <c r="AJ46" s="772"/>
      <c r="AK46" s="772"/>
    </row>
    <row r="47" spans="1:37" ht="15.75" hidden="1" customHeight="1" x14ac:dyDescent="0.2">
      <c r="A47" s="770"/>
      <c r="B47" s="771"/>
      <c r="C47" s="772"/>
      <c r="D47" s="772"/>
      <c r="E47" s="772"/>
      <c r="F47" s="772"/>
      <c r="G47" s="772"/>
      <c r="H47" s="772"/>
      <c r="I47" s="772"/>
      <c r="J47" s="772"/>
      <c r="K47" s="772"/>
      <c r="L47" s="772"/>
      <c r="M47" s="772"/>
      <c r="AA47" s="772"/>
      <c r="AB47" s="772"/>
      <c r="AC47" s="772"/>
      <c r="AD47" s="772"/>
      <c r="AE47" s="772"/>
      <c r="AF47" s="772"/>
      <c r="AG47" s="772"/>
      <c r="AH47" s="772"/>
      <c r="AI47" s="772"/>
      <c r="AJ47" s="772"/>
      <c r="AK47" s="772"/>
    </row>
    <row r="48" spans="1:37" ht="15.75" hidden="1" customHeight="1" x14ac:dyDescent="0.2">
      <c r="A48" s="770"/>
      <c r="B48" s="771"/>
      <c r="C48" s="772"/>
      <c r="D48" s="772"/>
      <c r="E48" s="772"/>
      <c r="F48" s="772"/>
      <c r="G48" s="772"/>
      <c r="H48" s="772"/>
      <c r="I48" s="772"/>
      <c r="J48" s="772"/>
      <c r="K48" s="772"/>
      <c r="L48" s="772"/>
      <c r="M48" s="772"/>
      <c r="AA48" s="772"/>
      <c r="AB48" s="772"/>
      <c r="AC48" s="772"/>
      <c r="AD48" s="772"/>
      <c r="AE48" s="772"/>
      <c r="AF48" s="772"/>
      <c r="AG48" s="772"/>
      <c r="AH48" s="772"/>
      <c r="AI48" s="772"/>
      <c r="AJ48" s="772"/>
      <c r="AK48" s="772"/>
    </row>
    <row r="49" spans="1:37" ht="15.75" hidden="1" customHeight="1" x14ac:dyDescent="0.2">
      <c r="A49" s="770"/>
      <c r="B49" s="771"/>
      <c r="C49" s="772"/>
      <c r="D49" s="772"/>
      <c r="E49" s="772"/>
      <c r="F49" s="772"/>
      <c r="G49" s="772"/>
      <c r="H49" s="772"/>
      <c r="I49" s="772"/>
      <c r="J49" s="772"/>
      <c r="K49" s="772"/>
      <c r="L49" s="772"/>
      <c r="M49" s="772"/>
      <c r="AA49" s="772"/>
      <c r="AB49" s="772"/>
      <c r="AC49" s="772"/>
      <c r="AD49" s="772"/>
      <c r="AE49" s="772"/>
      <c r="AF49" s="772"/>
      <c r="AG49" s="772"/>
      <c r="AH49" s="772"/>
      <c r="AI49" s="772"/>
      <c r="AJ49" s="772"/>
      <c r="AK49" s="772"/>
    </row>
    <row r="50" spans="1:37" ht="15.75" hidden="1" customHeight="1" x14ac:dyDescent="0.2">
      <c r="A50" s="770"/>
      <c r="B50" s="771"/>
      <c r="C50" s="772"/>
      <c r="D50" s="772"/>
      <c r="E50" s="772"/>
      <c r="F50" s="772"/>
      <c r="G50" s="772"/>
      <c r="H50" s="772"/>
      <c r="I50" s="772"/>
      <c r="J50" s="772"/>
      <c r="K50" s="772"/>
      <c r="L50" s="772"/>
      <c r="M50" s="772"/>
      <c r="AA50" s="772"/>
      <c r="AB50" s="772"/>
      <c r="AC50" s="772"/>
      <c r="AD50" s="772"/>
      <c r="AE50" s="772"/>
      <c r="AF50" s="772"/>
      <c r="AG50" s="772"/>
      <c r="AH50" s="772"/>
      <c r="AI50" s="772"/>
      <c r="AJ50" s="772"/>
      <c r="AK50" s="772"/>
    </row>
    <row r="51" spans="1:37" ht="15.75" hidden="1" customHeight="1" x14ac:dyDescent="0.2">
      <c r="A51" s="770"/>
      <c r="B51" s="771"/>
      <c r="C51" s="772"/>
      <c r="D51" s="772"/>
      <c r="E51" s="772"/>
      <c r="F51" s="772"/>
      <c r="G51" s="772"/>
      <c r="H51" s="772"/>
      <c r="I51" s="772"/>
      <c r="J51" s="772"/>
      <c r="K51" s="772"/>
      <c r="L51" s="772"/>
      <c r="M51" s="772"/>
      <c r="AA51" s="772"/>
      <c r="AB51" s="772"/>
      <c r="AC51" s="772"/>
      <c r="AD51" s="772"/>
      <c r="AE51" s="772"/>
      <c r="AF51" s="772"/>
      <c r="AG51" s="772"/>
      <c r="AH51" s="772"/>
      <c r="AI51" s="772"/>
      <c r="AJ51" s="772"/>
      <c r="AK51" s="772"/>
    </row>
    <row r="52" spans="1:37" ht="15.75" hidden="1" customHeight="1" x14ac:dyDescent="0.2">
      <c r="A52" s="770"/>
      <c r="B52" s="771"/>
      <c r="C52" s="772"/>
      <c r="D52" s="772"/>
      <c r="E52" s="772"/>
      <c r="F52" s="772"/>
      <c r="G52" s="772"/>
      <c r="H52" s="772"/>
      <c r="I52" s="772"/>
      <c r="J52" s="772"/>
      <c r="K52" s="772"/>
      <c r="L52" s="772"/>
      <c r="M52" s="772"/>
      <c r="AA52" s="772"/>
      <c r="AB52" s="772"/>
      <c r="AC52" s="772"/>
      <c r="AD52" s="772"/>
      <c r="AE52" s="772"/>
      <c r="AF52" s="772"/>
      <c r="AG52" s="772"/>
      <c r="AH52" s="772"/>
      <c r="AI52" s="772"/>
      <c r="AJ52" s="772"/>
      <c r="AK52" s="772"/>
    </row>
    <row r="53" spans="1:37" ht="15.75" hidden="1" customHeight="1" x14ac:dyDescent="0.2">
      <c r="A53" s="770"/>
      <c r="B53" s="771"/>
      <c r="C53" s="772"/>
      <c r="D53" s="772"/>
      <c r="E53" s="772"/>
      <c r="F53" s="772"/>
      <c r="G53" s="772"/>
      <c r="H53" s="772"/>
      <c r="I53" s="772"/>
      <c r="J53" s="772"/>
      <c r="K53" s="772"/>
      <c r="L53" s="772"/>
      <c r="M53" s="772"/>
      <c r="AA53" s="772"/>
      <c r="AB53" s="772"/>
      <c r="AC53" s="772"/>
      <c r="AD53" s="772"/>
      <c r="AE53" s="772"/>
      <c r="AF53" s="772"/>
      <c r="AG53" s="772"/>
      <c r="AH53" s="772"/>
      <c r="AI53" s="772"/>
      <c r="AJ53" s="772"/>
      <c r="AK53" s="772"/>
    </row>
    <row r="54" spans="1:37" ht="15.75" hidden="1" customHeight="1" x14ac:dyDescent="0.2">
      <c r="A54" s="770"/>
      <c r="B54" s="771"/>
      <c r="C54" s="772"/>
      <c r="D54" s="772"/>
      <c r="E54" s="772"/>
      <c r="F54" s="772"/>
      <c r="G54" s="772"/>
      <c r="H54" s="772"/>
      <c r="I54" s="772"/>
      <c r="J54" s="772"/>
      <c r="K54" s="772"/>
      <c r="L54" s="772"/>
      <c r="M54" s="772"/>
      <c r="AA54" s="772"/>
      <c r="AB54" s="772"/>
      <c r="AC54" s="772"/>
      <c r="AD54" s="772"/>
      <c r="AE54" s="772"/>
      <c r="AF54" s="772"/>
      <c r="AG54" s="772"/>
      <c r="AH54" s="772"/>
      <c r="AI54" s="772"/>
      <c r="AJ54" s="772"/>
      <c r="AK54" s="772"/>
    </row>
    <row r="55" spans="1:37" ht="15.75" hidden="1" customHeight="1" x14ac:dyDescent="0.2">
      <c r="A55" s="770"/>
      <c r="B55" s="771"/>
      <c r="C55" s="772"/>
      <c r="D55" s="772"/>
      <c r="E55" s="772"/>
      <c r="F55" s="772"/>
      <c r="G55" s="772"/>
      <c r="H55" s="772"/>
      <c r="I55" s="772"/>
      <c r="J55" s="772"/>
      <c r="K55" s="772"/>
      <c r="L55" s="772"/>
      <c r="M55" s="772"/>
      <c r="AA55" s="772"/>
      <c r="AB55" s="772"/>
      <c r="AC55" s="772"/>
      <c r="AD55" s="772"/>
      <c r="AE55" s="772"/>
      <c r="AF55" s="772"/>
      <c r="AG55" s="772"/>
      <c r="AH55" s="772"/>
      <c r="AI55" s="772"/>
      <c r="AJ55" s="772"/>
      <c r="AK55" s="772"/>
    </row>
    <row r="56" spans="1:37" ht="15.75" hidden="1" customHeight="1" x14ac:dyDescent="0.2">
      <c r="A56" s="770"/>
      <c r="B56" s="771"/>
      <c r="C56" s="772"/>
      <c r="D56" s="772"/>
      <c r="E56" s="772"/>
      <c r="F56" s="772"/>
      <c r="G56" s="772"/>
      <c r="H56" s="772"/>
      <c r="I56" s="772"/>
      <c r="J56" s="772"/>
      <c r="K56" s="772"/>
      <c r="L56" s="772"/>
      <c r="M56" s="772"/>
      <c r="AA56" s="772"/>
      <c r="AB56" s="772"/>
      <c r="AC56" s="772"/>
      <c r="AD56" s="772"/>
      <c r="AE56" s="772"/>
      <c r="AF56" s="772"/>
      <c r="AG56" s="772"/>
      <c r="AH56" s="772"/>
      <c r="AI56" s="772"/>
      <c r="AJ56" s="772"/>
      <c r="AK56" s="772"/>
    </row>
    <row r="57" spans="1:37" ht="15.75" hidden="1" customHeight="1" x14ac:dyDescent="0.2">
      <c r="A57" s="770"/>
      <c r="B57" s="771"/>
      <c r="C57" s="772"/>
      <c r="D57" s="772"/>
      <c r="E57" s="772"/>
      <c r="F57" s="772"/>
      <c r="G57" s="772"/>
      <c r="H57" s="772"/>
      <c r="I57" s="772"/>
      <c r="J57" s="772"/>
      <c r="K57" s="772"/>
      <c r="L57" s="772"/>
      <c r="M57" s="772"/>
      <c r="AA57" s="772"/>
      <c r="AB57" s="772"/>
      <c r="AC57" s="772"/>
      <c r="AD57" s="772"/>
      <c r="AE57" s="772"/>
      <c r="AF57" s="772"/>
      <c r="AG57" s="772"/>
      <c r="AH57" s="772"/>
      <c r="AI57" s="772"/>
      <c r="AJ57" s="772"/>
      <c r="AK57" s="772"/>
    </row>
    <row r="58" spans="1:37" ht="15.75" hidden="1" customHeight="1" x14ac:dyDescent="0.2">
      <c r="A58" s="770"/>
      <c r="B58" s="771"/>
      <c r="C58" s="772"/>
      <c r="D58" s="772"/>
      <c r="E58" s="772"/>
      <c r="F58" s="772"/>
      <c r="G58" s="772"/>
      <c r="H58" s="772"/>
      <c r="I58" s="772"/>
      <c r="J58" s="772"/>
      <c r="K58" s="772"/>
      <c r="L58" s="772"/>
      <c r="M58" s="772"/>
      <c r="AA58" s="772"/>
      <c r="AB58" s="772"/>
      <c r="AC58" s="772"/>
      <c r="AD58" s="772"/>
      <c r="AE58" s="772"/>
      <c r="AF58" s="772"/>
      <c r="AG58" s="772"/>
      <c r="AH58" s="772"/>
      <c r="AI58" s="772"/>
      <c r="AJ58" s="772"/>
      <c r="AK58" s="772"/>
    </row>
    <row r="59" spans="1:37" ht="15.75" hidden="1" customHeight="1" x14ac:dyDescent="0.2">
      <c r="A59" s="770"/>
      <c r="B59" s="771"/>
      <c r="C59" s="772"/>
      <c r="D59" s="772"/>
      <c r="E59" s="772"/>
      <c r="F59" s="772"/>
      <c r="G59" s="772"/>
      <c r="H59" s="772"/>
      <c r="I59" s="772"/>
      <c r="J59" s="772"/>
      <c r="K59" s="772"/>
      <c r="L59" s="772"/>
      <c r="M59" s="772"/>
      <c r="AA59" s="772"/>
      <c r="AB59" s="772"/>
      <c r="AC59" s="772"/>
      <c r="AD59" s="772"/>
      <c r="AE59" s="772"/>
      <c r="AF59" s="772"/>
      <c r="AG59" s="772"/>
      <c r="AH59" s="772"/>
      <c r="AI59" s="772"/>
      <c r="AJ59" s="772"/>
      <c r="AK59" s="772"/>
    </row>
    <row r="60" spans="1:37" ht="15.75" hidden="1" customHeight="1" x14ac:dyDescent="0.2">
      <c r="A60" s="770"/>
      <c r="B60" s="771"/>
      <c r="C60" s="772"/>
      <c r="D60" s="772"/>
      <c r="E60" s="772"/>
      <c r="F60" s="772"/>
      <c r="G60" s="772"/>
      <c r="H60" s="772"/>
      <c r="I60" s="772"/>
      <c r="J60" s="772"/>
      <c r="K60" s="772"/>
      <c r="L60" s="772"/>
      <c r="M60" s="772"/>
      <c r="AA60" s="772"/>
      <c r="AB60" s="772"/>
      <c r="AC60" s="772"/>
      <c r="AD60" s="772"/>
      <c r="AE60" s="772"/>
      <c r="AF60" s="772"/>
      <c r="AG60" s="772"/>
      <c r="AH60" s="772"/>
      <c r="AI60" s="772"/>
      <c r="AJ60" s="772"/>
      <c r="AK60" s="772"/>
    </row>
    <row r="61" spans="1:37" ht="15.75" hidden="1" customHeight="1" x14ac:dyDescent="0.2">
      <c r="A61" s="770"/>
      <c r="B61" s="771"/>
      <c r="C61" s="772"/>
      <c r="D61" s="772"/>
      <c r="E61" s="772"/>
      <c r="F61" s="772"/>
      <c r="G61" s="772"/>
      <c r="H61" s="772"/>
      <c r="I61" s="772"/>
      <c r="J61" s="772"/>
      <c r="K61" s="772"/>
      <c r="L61" s="772"/>
      <c r="M61" s="772"/>
      <c r="AA61" s="772"/>
      <c r="AB61" s="772"/>
      <c r="AC61" s="772"/>
      <c r="AD61" s="772"/>
      <c r="AE61" s="772"/>
      <c r="AF61" s="772"/>
      <c r="AG61" s="772"/>
      <c r="AH61" s="772"/>
      <c r="AI61" s="772"/>
      <c r="AJ61" s="772"/>
      <c r="AK61" s="772"/>
    </row>
    <row r="62" spans="1:37" ht="15.75" hidden="1" customHeight="1" x14ac:dyDescent="0.2">
      <c r="A62" s="770"/>
      <c r="B62" s="771"/>
      <c r="C62" s="772"/>
      <c r="D62" s="772"/>
      <c r="E62" s="772"/>
      <c r="F62" s="772"/>
      <c r="G62" s="772"/>
      <c r="H62" s="772"/>
      <c r="I62" s="772"/>
      <c r="J62" s="772"/>
      <c r="K62" s="772"/>
      <c r="L62" s="772"/>
      <c r="M62" s="772"/>
      <c r="AA62" s="772"/>
      <c r="AB62" s="772"/>
      <c r="AC62" s="772"/>
      <c r="AD62" s="772"/>
      <c r="AE62" s="772"/>
      <c r="AF62" s="772"/>
      <c r="AG62" s="772"/>
      <c r="AH62" s="772"/>
      <c r="AI62" s="772"/>
      <c r="AJ62" s="772"/>
      <c r="AK62" s="772"/>
    </row>
    <row r="63" spans="1:37" ht="15.75" hidden="1" customHeight="1" x14ac:dyDescent="0.2">
      <c r="A63" s="770"/>
      <c r="B63" s="771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AA63" s="772"/>
      <c r="AB63" s="772"/>
      <c r="AC63" s="772"/>
      <c r="AD63" s="772"/>
      <c r="AE63" s="772"/>
      <c r="AF63" s="772"/>
      <c r="AG63" s="772"/>
      <c r="AH63" s="772"/>
      <c r="AI63" s="772"/>
      <c r="AJ63" s="772"/>
      <c r="AK63" s="772"/>
    </row>
    <row r="64" spans="1:37" ht="15.75" hidden="1" customHeight="1" x14ac:dyDescent="0.2">
      <c r="A64" s="770"/>
      <c r="B64" s="771"/>
      <c r="C64" s="772"/>
      <c r="D64" s="772"/>
      <c r="E64" s="772"/>
      <c r="F64" s="772"/>
      <c r="G64" s="772"/>
      <c r="H64" s="772"/>
      <c r="I64" s="772"/>
      <c r="J64" s="772"/>
      <c r="K64" s="772"/>
      <c r="L64" s="772"/>
      <c r="M64" s="772"/>
      <c r="AA64" s="772"/>
      <c r="AB64" s="772"/>
      <c r="AC64" s="772"/>
      <c r="AD64" s="772"/>
      <c r="AE64" s="772"/>
      <c r="AF64" s="772"/>
      <c r="AG64" s="772"/>
      <c r="AH64" s="772"/>
      <c r="AI64" s="772"/>
      <c r="AJ64" s="772"/>
      <c r="AK64" s="772"/>
    </row>
    <row r="65" spans="1:37" ht="15.75" hidden="1" customHeight="1" x14ac:dyDescent="0.2">
      <c r="A65" s="770"/>
      <c r="B65" s="771"/>
      <c r="C65" s="772"/>
      <c r="D65" s="772"/>
      <c r="E65" s="772"/>
      <c r="F65" s="772"/>
      <c r="G65" s="772"/>
      <c r="H65" s="772"/>
      <c r="I65" s="772"/>
      <c r="J65" s="772"/>
      <c r="K65" s="772"/>
      <c r="L65" s="772"/>
      <c r="M65" s="772"/>
      <c r="AA65" s="772"/>
      <c r="AB65" s="772"/>
      <c r="AC65" s="772"/>
      <c r="AD65" s="772"/>
      <c r="AE65" s="772"/>
      <c r="AF65" s="772"/>
      <c r="AG65" s="772"/>
      <c r="AH65" s="772"/>
      <c r="AI65" s="772"/>
      <c r="AJ65" s="772"/>
      <c r="AK65" s="772"/>
    </row>
    <row r="66" spans="1:37" ht="15.75" hidden="1" customHeight="1" x14ac:dyDescent="0.2">
      <c r="A66" s="770"/>
      <c r="B66" s="771"/>
      <c r="C66" s="772"/>
      <c r="D66" s="772"/>
      <c r="E66" s="772"/>
      <c r="F66" s="772"/>
      <c r="G66" s="772"/>
      <c r="H66" s="772"/>
      <c r="I66" s="772"/>
      <c r="J66" s="772"/>
      <c r="K66" s="772"/>
      <c r="L66" s="772"/>
      <c r="M66" s="772"/>
      <c r="AA66" s="772"/>
      <c r="AB66" s="772"/>
      <c r="AC66" s="772"/>
      <c r="AD66" s="772"/>
      <c r="AE66" s="772"/>
      <c r="AF66" s="772"/>
      <c r="AG66" s="772"/>
      <c r="AH66" s="772"/>
      <c r="AI66" s="772"/>
      <c r="AJ66" s="772"/>
      <c r="AK66" s="772"/>
    </row>
    <row r="67" spans="1:37" ht="15.75" hidden="1" customHeight="1" x14ac:dyDescent="0.2">
      <c r="A67" s="770"/>
      <c r="B67" s="771"/>
      <c r="C67" s="772"/>
      <c r="D67" s="772"/>
      <c r="E67" s="772"/>
      <c r="F67" s="772"/>
      <c r="G67" s="772"/>
      <c r="H67" s="772"/>
      <c r="I67" s="772"/>
      <c r="J67" s="772"/>
      <c r="K67" s="772"/>
      <c r="L67" s="772"/>
      <c r="M67" s="772"/>
      <c r="AA67" s="772"/>
      <c r="AB67" s="772"/>
      <c r="AC67" s="772"/>
      <c r="AD67" s="772"/>
      <c r="AE67" s="772"/>
      <c r="AF67" s="772"/>
      <c r="AG67" s="772"/>
      <c r="AH67" s="772"/>
      <c r="AI67" s="772"/>
      <c r="AJ67" s="772"/>
      <c r="AK67" s="772"/>
    </row>
    <row r="68" spans="1:37" ht="15.75" hidden="1" customHeight="1" x14ac:dyDescent="0.2">
      <c r="A68" s="770"/>
      <c r="B68" s="771"/>
      <c r="C68" s="772"/>
      <c r="D68" s="772"/>
      <c r="E68" s="772"/>
      <c r="F68" s="772"/>
      <c r="G68" s="772"/>
      <c r="H68" s="772"/>
      <c r="I68" s="772"/>
      <c r="J68" s="772"/>
      <c r="K68" s="772"/>
      <c r="L68" s="772"/>
      <c r="M68" s="772"/>
      <c r="AA68" s="772"/>
      <c r="AB68" s="772"/>
      <c r="AC68" s="772"/>
      <c r="AD68" s="772"/>
      <c r="AE68" s="772"/>
      <c r="AF68" s="772"/>
      <c r="AG68" s="772"/>
      <c r="AH68" s="772"/>
      <c r="AI68" s="772"/>
      <c r="AJ68" s="772"/>
      <c r="AK68" s="772"/>
    </row>
    <row r="69" spans="1:37" ht="15.75" hidden="1" customHeight="1" x14ac:dyDescent="0.2">
      <c r="A69" s="770"/>
      <c r="B69" s="771"/>
      <c r="C69" s="772"/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AA69" s="772"/>
      <c r="AB69" s="772"/>
      <c r="AC69" s="772"/>
      <c r="AD69" s="772"/>
      <c r="AE69" s="772"/>
      <c r="AF69" s="772"/>
      <c r="AG69" s="772"/>
      <c r="AH69" s="772"/>
      <c r="AI69" s="772"/>
      <c r="AJ69" s="772"/>
      <c r="AK69" s="772"/>
    </row>
    <row r="70" spans="1:37" ht="15.75" hidden="1" customHeight="1" x14ac:dyDescent="0.2">
      <c r="A70" s="770"/>
      <c r="B70" s="771"/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AA70" s="772"/>
      <c r="AB70" s="772"/>
      <c r="AC70" s="772"/>
      <c r="AD70" s="772"/>
      <c r="AE70" s="772"/>
      <c r="AF70" s="772"/>
      <c r="AG70" s="772"/>
      <c r="AH70" s="772"/>
      <c r="AI70" s="772"/>
      <c r="AJ70" s="772"/>
      <c r="AK70" s="772"/>
    </row>
    <row r="71" spans="1:37" ht="15.75" hidden="1" customHeight="1" x14ac:dyDescent="0.2">
      <c r="A71" s="770"/>
      <c r="B71" s="771"/>
      <c r="C71" s="772"/>
      <c r="D71" s="772"/>
      <c r="E71" s="772"/>
      <c r="F71" s="772"/>
      <c r="G71" s="772"/>
      <c r="H71" s="772"/>
      <c r="I71" s="772"/>
      <c r="J71" s="772"/>
      <c r="K71" s="772"/>
      <c r="L71" s="772"/>
      <c r="M71" s="772"/>
      <c r="AA71" s="772"/>
      <c r="AB71" s="772"/>
      <c r="AC71" s="772"/>
      <c r="AD71" s="772"/>
      <c r="AE71" s="772"/>
      <c r="AF71" s="772"/>
      <c r="AG71" s="772"/>
      <c r="AH71" s="772"/>
      <c r="AI71" s="772"/>
      <c r="AJ71" s="772"/>
      <c r="AK71" s="772"/>
    </row>
    <row r="72" spans="1:37" ht="15.75" hidden="1" customHeight="1" x14ac:dyDescent="0.2">
      <c r="A72" s="770"/>
      <c r="B72" s="771"/>
      <c r="C72" s="772"/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AA72" s="772"/>
      <c r="AB72" s="772"/>
      <c r="AC72" s="772"/>
      <c r="AD72" s="772"/>
      <c r="AE72" s="772"/>
      <c r="AF72" s="772"/>
      <c r="AG72" s="772"/>
      <c r="AH72" s="772"/>
      <c r="AI72" s="772"/>
      <c r="AJ72" s="772"/>
      <c r="AK72" s="772"/>
    </row>
    <row r="73" spans="1:37" ht="15.75" hidden="1" customHeight="1" x14ac:dyDescent="0.2">
      <c r="A73" s="770"/>
      <c r="B73" s="771"/>
      <c r="C73" s="772"/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AA73" s="772"/>
      <c r="AB73" s="772"/>
      <c r="AC73" s="772"/>
      <c r="AD73" s="772"/>
      <c r="AE73" s="772"/>
      <c r="AF73" s="772"/>
      <c r="AG73" s="772"/>
      <c r="AH73" s="772"/>
      <c r="AI73" s="772"/>
      <c r="AJ73" s="772"/>
      <c r="AK73" s="772"/>
    </row>
    <row r="74" spans="1:37" ht="15.75" hidden="1" customHeight="1" x14ac:dyDescent="0.2">
      <c r="A74" s="770"/>
      <c r="B74" s="771"/>
      <c r="C74" s="772"/>
      <c r="D74" s="772"/>
      <c r="E74" s="772"/>
      <c r="F74" s="772"/>
      <c r="G74" s="772"/>
      <c r="H74" s="772"/>
      <c r="I74" s="772"/>
      <c r="J74" s="772"/>
      <c r="K74" s="772"/>
      <c r="L74" s="772"/>
      <c r="M74" s="772"/>
      <c r="AA74" s="772"/>
      <c r="AB74" s="772"/>
      <c r="AC74" s="772"/>
      <c r="AD74" s="772"/>
      <c r="AE74" s="772"/>
      <c r="AF74" s="772"/>
      <c r="AG74" s="772"/>
      <c r="AH74" s="772"/>
      <c r="AI74" s="772"/>
      <c r="AJ74" s="772"/>
      <c r="AK74" s="772"/>
    </row>
    <row r="75" spans="1:37" ht="15.75" hidden="1" customHeight="1" x14ac:dyDescent="0.2">
      <c r="A75" s="770"/>
      <c r="B75" s="771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AA75" s="772"/>
      <c r="AB75" s="772"/>
      <c r="AC75" s="772"/>
      <c r="AD75" s="772"/>
      <c r="AE75" s="772"/>
      <c r="AF75" s="772"/>
      <c r="AG75" s="772"/>
      <c r="AH75" s="772"/>
      <c r="AI75" s="772"/>
      <c r="AJ75" s="772"/>
      <c r="AK75" s="772"/>
    </row>
    <row r="76" spans="1:37" ht="15.75" hidden="1" customHeight="1" x14ac:dyDescent="0.2">
      <c r="A76" s="770"/>
      <c r="B76" s="771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AA76" s="772"/>
      <c r="AB76" s="772"/>
      <c r="AC76" s="772"/>
      <c r="AD76" s="772"/>
      <c r="AE76" s="772"/>
      <c r="AF76" s="772"/>
      <c r="AG76" s="772"/>
      <c r="AH76" s="772"/>
      <c r="AI76" s="772"/>
      <c r="AJ76" s="772"/>
      <c r="AK76" s="772"/>
    </row>
    <row r="77" spans="1:37" ht="15.75" hidden="1" customHeight="1" x14ac:dyDescent="0.2">
      <c r="A77" s="770"/>
      <c r="B77" s="771"/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AA77" s="772"/>
      <c r="AB77" s="772"/>
      <c r="AC77" s="772"/>
      <c r="AD77" s="772"/>
      <c r="AE77" s="772"/>
      <c r="AF77" s="772"/>
      <c r="AG77" s="772"/>
      <c r="AH77" s="772"/>
      <c r="AI77" s="772"/>
      <c r="AJ77" s="772"/>
      <c r="AK77" s="772"/>
    </row>
    <row r="78" spans="1:37" ht="15.75" hidden="1" customHeight="1" x14ac:dyDescent="0.2">
      <c r="A78" s="770"/>
      <c r="B78" s="771"/>
      <c r="C78" s="772"/>
      <c r="D78" s="772"/>
      <c r="E78" s="772"/>
      <c r="F78" s="772"/>
      <c r="G78" s="772"/>
      <c r="H78" s="772"/>
      <c r="I78" s="772"/>
      <c r="J78" s="772"/>
      <c r="K78" s="772"/>
      <c r="L78" s="772"/>
      <c r="M78" s="772"/>
      <c r="AA78" s="772"/>
      <c r="AB78" s="772"/>
      <c r="AC78" s="772"/>
      <c r="AD78" s="772"/>
      <c r="AE78" s="772"/>
      <c r="AF78" s="772"/>
      <c r="AG78" s="772"/>
      <c r="AH78" s="772"/>
      <c r="AI78" s="772"/>
      <c r="AJ78" s="772"/>
      <c r="AK78" s="772"/>
    </row>
    <row r="79" spans="1:37" ht="15.75" hidden="1" customHeight="1" x14ac:dyDescent="0.2">
      <c r="A79" s="770"/>
      <c r="B79" s="771"/>
      <c r="C79" s="772"/>
      <c r="D79" s="772"/>
      <c r="E79" s="772"/>
      <c r="F79" s="772"/>
      <c r="G79" s="772"/>
      <c r="H79" s="772"/>
      <c r="I79" s="772"/>
      <c r="J79" s="772"/>
      <c r="K79" s="772"/>
      <c r="L79" s="772"/>
      <c r="M79" s="772"/>
      <c r="AA79" s="772"/>
      <c r="AB79" s="772"/>
      <c r="AC79" s="772"/>
      <c r="AD79" s="772"/>
      <c r="AE79" s="772"/>
      <c r="AF79" s="772"/>
      <c r="AG79" s="772"/>
      <c r="AH79" s="772"/>
      <c r="AI79" s="772"/>
      <c r="AJ79" s="772"/>
      <c r="AK79" s="772"/>
    </row>
    <row r="80" spans="1:37" ht="15.75" hidden="1" customHeight="1" x14ac:dyDescent="0.2">
      <c r="A80" s="770"/>
      <c r="B80" s="771"/>
      <c r="C80" s="772"/>
      <c r="D80" s="772"/>
      <c r="E80" s="772"/>
      <c r="F80" s="772"/>
      <c r="G80" s="772"/>
      <c r="H80" s="772"/>
      <c r="I80" s="772"/>
      <c r="J80" s="772"/>
      <c r="K80" s="772"/>
      <c r="L80" s="772"/>
      <c r="M80" s="772"/>
      <c r="AA80" s="772"/>
      <c r="AB80" s="772"/>
      <c r="AC80" s="772"/>
      <c r="AD80" s="772"/>
      <c r="AE80" s="772"/>
      <c r="AF80" s="772"/>
      <c r="AG80" s="772"/>
      <c r="AH80" s="772"/>
      <c r="AI80" s="772"/>
      <c r="AJ80" s="772"/>
      <c r="AK80" s="772"/>
    </row>
    <row r="81" spans="1:37" ht="15.75" hidden="1" customHeight="1" x14ac:dyDescent="0.2">
      <c r="A81" s="770"/>
      <c r="B81" s="771"/>
      <c r="C81" s="772"/>
      <c r="D81" s="772"/>
      <c r="E81" s="772"/>
      <c r="F81" s="772"/>
      <c r="G81" s="772"/>
      <c r="H81" s="772"/>
      <c r="I81" s="772"/>
      <c r="J81" s="772"/>
      <c r="K81" s="772"/>
      <c r="L81" s="772"/>
      <c r="M81" s="772"/>
      <c r="AA81" s="772"/>
      <c r="AB81" s="772"/>
      <c r="AC81" s="772"/>
      <c r="AD81" s="772"/>
      <c r="AE81" s="772"/>
      <c r="AF81" s="772"/>
      <c r="AG81" s="772"/>
      <c r="AH81" s="772"/>
      <c r="AI81" s="772"/>
      <c r="AJ81" s="772"/>
      <c r="AK81" s="772"/>
    </row>
    <row r="82" spans="1:37" ht="15.75" hidden="1" customHeight="1" x14ac:dyDescent="0.2">
      <c r="A82" s="770"/>
      <c r="B82" s="771"/>
      <c r="C82" s="772"/>
      <c r="D82" s="772"/>
      <c r="E82" s="772"/>
      <c r="F82" s="772"/>
      <c r="G82" s="772"/>
      <c r="H82" s="772"/>
      <c r="I82" s="772"/>
      <c r="J82" s="772"/>
      <c r="K82" s="772"/>
      <c r="L82" s="772"/>
      <c r="M82" s="772"/>
      <c r="AA82" s="772"/>
      <c r="AB82" s="772"/>
      <c r="AC82" s="772"/>
      <c r="AD82" s="772"/>
      <c r="AE82" s="772"/>
      <c r="AF82" s="772"/>
      <c r="AG82" s="772"/>
      <c r="AH82" s="772"/>
      <c r="AI82" s="772"/>
      <c r="AJ82" s="772"/>
      <c r="AK82" s="772"/>
    </row>
    <row r="83" spans="1:37" ht="15.75" hidden="1" customHeight="1" x14ac:dyDescent="0.2">
      <c r="A83" s="770"/>
      <c r="B83" s="771"/>
      <c r="C83" s="772"/>
      <c r="D83" s="772"/>
      <c r="E83" s="772"/>
      <c r="F83" s="772"/>
      <c r="G83" s="772"/>
      <c r="H83" s="772"/>
      <c r="I83" s="772"/>
      <c r="J83" s="772"/>
      <c r="K83" s="772"/>
      <c r="L83" s="772"/>
      <c r="M83" s="772"/>
      <c r="AA83" s="772"/>
      <c r="AB83" s="772"/>
      <c r="AC83" s="772"/>
      <c r="AD83" s="772"/>
      <c r="AE83" s="772"/>
      <c r="AF83" s="772"/>
      <c r="AG83" s="772"/>
      <c r="AH83" s="772"/>
      <c r="AI83" s="772"/>
      <c r="AJ83" s="772"/>
      <c r="AK83" s="772"/>
    </row>
    <row r="84" spans="1:37" ht="15.75" hidden="1" customHeight="1" x14ac:dyDescent="0.2">
      <c r="A84" s="770"/>
      <c r="B84" s="771"/>
      <c r="C84" s="772"/>
      <c r="D84" s="772"/>
      <c r="E84" s="772"/>
      <c r="F84" s="772"/>
      <c r="G84" s="772"/>
      <c r="H84" s="772"/>
      <c r="I84" s="772"/>
      <c r="J84" s="772"/>
      <c r="K84" s="772"/>
      <c r="L84" s="772"/>
      <c r="M84" s="772"/>
      <c r="AA84" s="772"/>
      <c r="AB84" s="772"/>
      <c r="AC84" s="772"/>
      <c r="AD84" s="772"/>
      <c r="AE84" s="772"/>
      <c r="AF84" s="772"/>
      <c r="AG84" s="772"/>
      <c r="AH84" s="772"/>
      <c r="AI84" s="772"/>
      <c r="AJ84" s="772"/>
      <c r="AK84" s="772"/>
    </row>
    <row r="85" spans="1:37" ht="15.75" hidden="1" customHeight="1" x14ac:dyDescent="0.2">
      <c r="A85" s="770"/>
      <c r="B85" s="771"/>
      <c r="C85" s="772"/>
      <c r="D85" s="772"/>
      <c r="E85" s="772"/>
      <c r="F85" s="772"/>
      <c r="G85" s="772"/>
      <c r="H85" s="772"/>
      <c r="I85" s="772"/>
      <c r="J85" s="772"/>
      <c r="K85" s="772"/>
      <c r="L85" s="772"/>
      <c r="M85" s="772"/>
      <c r="AA85" s="772"/>
      <c r="AB85" s="772"/>
      <c r="AC85" s="772"/>
      <c r="AD85" s="772"/>
      <c r="AE85" s="772"/>
      <c r="AF85" s="772"/>
      <c r="AG85" s="772"/>
      <c r="AH85" s="772"/>
      <c r="AI85" s="772"/>
      <c r="AJ85" s="772"/>
      <c r="AK85" s="772"/>
    </row>
    <row r="86" spans="1:37" ht="15.75" hidden="1" customHeight="1" x14ac:dyDescent="0.2">
      <c r="A86" s="770"/>
      <c r="B86" s="771"/>
      <c r="C86" s="772"/>
      <c r="D86" s="772"/>
      <c r="E86" s="772"/>
      <c r="F86" s="772"/>
      <c r="G86" s="772"/>
      <c r="H86" s="772"/>
      <c r="I86" s="772"/>
      <c r="J86" s="772"/>
      <c r="K86" s="772"/>
      <c r="L86" s="772"/>
      <c r="M86" s="772"/>
      <c r="AA86" s="772"/>
      <c r="AB86" s="772"/>
      <c r="AC86" s="772"/>
      <c r="AD86" s="772"/>
      <c r="AE86" s="772"/>
      <c r="AF86" s="772"/>
      <c r="AG86" s="772"/>
      <c r="AH86" s="772"/>
      <c r="AI86" s="772"/>
      <c r="AJ86" s="772"/>
      <c r="AK86" s="772"/>
    </row>
    <row r="87" spans="1:37" ht="15.75" hidden="1" customHeight="1" x14ac:dyDescent="0.2">
      <c r="A87" s="770"/>
      <c r="B87" s="771"/>
      <c r="C87" s="772"/>
      <c r="D87" s="772"/>
      <c r="E87" s="772"/>
      <c r="F87" s="772"/>
      <c r="G87" s="772"/>
      <c r="H87" s="772"/>
      <c r="I87" s="772"/>
      <c r="J87" s="772"/>
      <c r="K87" s="772"/>
      <c r="L87" s="772"/>
      <c r="M87" s="772"/>
      <c r="AA87" s="772"/>
      <c r="AB87" s="772"/>
      <c r="AC87" s="772"/>
      <c r="AD87" s="772"/>
      <c r="AE87" s="772"/>
      <c r="AF87" s="772"/>
      <c r="AG87" s="772"/>
      <c r="AH87" s="772"/>
      <c r="AI87" s="772"/>
      <c r="AJ87" s="772"/>
      <c r="AK87" s="772"/>
    </row>
    <row r="88" spans="1:37" ht="15.75" hidden="1" customHeight="1" x14ac:dyDescent="0.2">
      <c r="A88" s="770"/>
      <c r="B88" s="771"/>
      <c r="C88" s="772"/>
      <c r="D88" s="772"/>
      <c r="E88" s="772"/>
      <c r="F88" s="772"/>
      <c r="G88" s="772"/>
      <c r="H88" s="772"/>
      <c r="I88" s="772"/>
      <c r="J88" s="772"/>
      <c r="K88" s="772"/>
      <c r="L88" s="772"/>
      <c r="M88" s="772"/>
      <c r="AA88" s="772"/>
      <c r="AB88" s="772"/>
      <c r="AC88" s="772"/>
      <c r="AD88" s="772"/>
      <c r="AE88" s="772"/>
      <c r="AF88" s="772"/>
      <c r="AG88" s="772"/>
      <c r="AH88" s="772"/>
      <c r="AI88" s="772"/>
      <c r="AJ88" s="772"/>
      <c r="AK88" s="772"/>
    </row>
    <row r="89" spans="1:37" ht="15.75" hidden="1" customHeight="1" x14ac:dyDescent="0.2">
      <c r="A89" s="770"/>
      <c r="B89" s="771"/>
      <c r="C89" s="772"/>
      <c r="D89" s="772"/>
      <c r="E89" s="772"/>
      <c r="F89" s="772"/>
      <c r="G89" s="772"/>
      <c r="H89" s="772"/>
      <c r="I89" s="772"/>
      <c r="J89" s="772"/>
      <c r="K89" s="772"/>
      <c r="L89" s="772"/>
      <c r="M89" s="772"/>
      <c r="AA89" s="772"/>
      <c r="AB89" s="772"/>
      <c r="AC89" s="772"/>
      <c r="AD89" s="772"/>
      <c r="AE89" s="772"/>
      <c r="AF89" s="772"/>
      <c r="AG89" s="772"/>
      <c r="AH89" s="772"/>
      <c r="AI89" s="772"/>
      <c r="AJ89" s="772"/>
      <c r="AK89" s="772"/>
    </row>
    <row r="90" spans="1:37" ht="15.75" hidden="1" customHeight="1" x14ac:dyDescent="0.2">
      <c r="A90" s="770"/>
      <c r="B90" s="771"/>
      <c r="C90" s="772"/>
      <c r="D90" s="772"/>
      <c r="E90" s="772"/>
      <c r="F90" s="772"/>
      <c r="G90" s="772"/>
      <c r="H90" s="772"/>
      <c r="I90" s="772"/>
      <c r="J90" s="772"/>
      <c r="K90" s="772"/>
      <c r="L90" s="772"/>
      <c r="M90" s="772"/>
      <c r="AA90" s="772"/>
      <c r="AB90" s="772"/>
      <c r="AC90" s="772"/>
      <c r="AD90" s="772"/>
      <c r="AE90" s="772"/>
      <c r="AF90" s="772"/>
      <c r="AG90" s="772"/>
      <c r="AH90" s="772"/>
      <c r="AI90" s="772"/>
      <c r="AJ90" s="772"/>
      <c r="AK90" s="772"/>
    </row>
    <row r="91" spans="1:37" ht="15.75" hidden="1" customHeight="1" x14ac:dyDescent="0.2">
      <c r="A91" s="770"/>
      <c r="B91" s="771"/>
      <c r="C91" s="772"/>
      <c r="D91" s="772"/>
      <c r="E91" s="772"/>
      <c r="F91" s="772"/>
      <c r="G91" s="772"/>
      <c r="H91" s="772"/>
      <c r="I91" s="772"/>
      <c r="J91" s="772"/>
      <c r="K91" s="772"/>
      <c r="L91" s="772"/>
      <c r="M91" s="772"/>
      <c r="AA91" s="772"/>
      <c r="AB91" s="772"/>
      <c r="AC91" s="772"/>
      <c r="AD91" s="772"/>
      <c r="AE91" s="772"/>
      <c r="AF91" s="772"/>
      <c r="AG91" s="772"/>
      <c r="AH91" s="772"/>
      <c r="AI91" s="772"/>
      <c r="AJ91" s="772"/>
      <c r="AK91" s="772"/>
    </row>
    <row r="92" spans="1:37" ht="15.75" hidden="1" customHeight="1" x14ac:dyDescent="0.2">
      <c r="A92" s="770"/>
      <c r="B92" s="771"/>
      <c r="C92" s="772"/>
      <c r="D92" s="772"/>
      <c r="E92" s="772"/>
      <c r="F92" s="772"/>
      <c r="G92" s="772"/>
      <c r="H92" s="772"/>
      <c r="I92" s="772"/>
      <c r="J92" s="772"/>
      <c r="K92" s="772"/>
      <c r="L92" s="772"/>
      <c r="M92" s="772"/>
      <c r="AA92" s="772"/>
      <c r="AB92" s="772"/>
      <c r="AC92" s="772"/>
      <c r="AD92" s="772"/>
      <c r="AE92" s="772"/>
      <c r="AF92" s="772"/>
      <c r="AG92" s="772"/>
      <c r="AH92" s="772"/>
      <c r="AI92" s="772"/>
      <c r="AJ92" s="772"/>
      <c r="AK92" s="772"/>
    </row>
    <row r="93" spans="1:37" ht="15.75" hidden="1" customHeight="1" x14ac:dyDescent="0.2">
      <c r="A93" s="770"/>
      <c r="B93" s="771"/>
      <c r="C93" s="772"/>
      <c r="D93" s="772"/>
      <c r="E93" s="772"/>
      <c r="F93" s="772"/>
      <c r="G93" s="772"/>
      <c r="H93" s="772"/>
      <c r="I93" s="772"/>
      <c r="J93" s="772"/>
      <c r="K93" s="772"/>
      <c r="L93" s="772"/>
      <c r="M93" s="772"/>
      <c r="AA93" s="772"/>
      <c r="AB93" s="772"/>
      <c r="AC93" s="772"/>
      <c r="AD93" s="772"/>
      <c r="AE93" s="772"/>
      <c r="AF93" s="772"/>
      <c r="AG93" s="772"/>
      <c r="AH93" s="772"/>
      <c r="AI93" s="772"/>
      <c r="AJ93" s="772"/>
      <c r="AK93" s="772"/>
    </row>
    <row r="94" spans="1:37" ht="15.75" hidden="1" customHeight="1" x14ac:dyDescent="0.2">
      <c r="A94" s="770"/>
      <c r="B94" s="771"/>
      <c r="C94" s="772"/>
      <c r="D94" s="772"/>
      <c r="E94" s="772"/>
      <c r="F94" s="772"/>
      <c r="G94" s="772"/>
      <c r="H94" s="772"/>
      <c r="I94" s="772"/>
      <c r="J94" s="772"/>
      <c r="K94" s="772"/>
      <c r="L94" s="772"/>
      <c r="M94" s="772"/>
      <c r="AA94" s="772"/>
      <c r="AB94" s="772"/>
      <c r="AC94" s="772"/>
      <c r="AD94" s="772"/>
      <c r="AE94" s="772"/>
      <c r="AF94" s="772"/>
      <c r="AG94" s="772"/>
      <c r="AH94" s="772"/>
      <c r="AI94" s="772"/>
      <c r="AJ94" s="772"/>
      <c r="AK94" s="772"/>
    </row>
    <row r="95" spans="1:37" ht="15.75" hidden="1" customHeight="1" x14ac:dyDescent="0.2">
      <c r="A95" s="770"/>
      <c r="B95" s="771"/>
      <c r="C95" s="772"/>
      <c r="D95" s="772"/>
      <c r="E95" s="772"/>
      <c r="F95" s="772"/>
      <c r="G95" s="772"/>
      <c r="H95" s="772"/>
      <c r="I95" s="772"/>
      <c r="J95" s="772"/>
      <c r="K95" s="772"/>
      <c r="L95" s="772"/>
      <c r="M95" s="772"/>
      <c r="AA95" s="772"/>
      <c r="AB95" s="772"/>
      <c r="AC95" s="772"/>
      <c r="AD95" s="772"/>
      <c r="AE95" s="772"/>
      <c r="AF95" s="772"/>
      <c r="AG95" s="772"/>
      <c r="AH95" s="772"/>
      <c r="AI95" s="772"/>
      <c r="AJ95" s="772"/>
      <c r="AK95" s="772"/>
    </row>
    <row r="96" spans="1:37" ht="15.75" hidden="1" customHeight="1" x14ac:dyDescent="0.2">
      <c r="A96" s="770"/>
      <c r="B96" s="771"/>
      <c r="C96" s="772"/>
      <c r="D96" s="772"/>
      <c r="E96" s="772"/>
      <c r="F96" s="772"/>
      <c r="G96" s="772"/>
      <c r="H96" s="772"/>
      <c r="I96" s="772"/>
      <c r="J96" s="772"/>
      <c r="K96" s="772"/>
      <c r="L96" s="772"/>
      <c r="M96" s="772"/>
      <c r="AA96" s="772"/>
      <c r="AB96" s="772"/>
      <c r="AC96" s="772"/>
      <c r="AD96" s="772"/>
      <c r="AE96" s="772"/>
      <c r="AF96" s="772"/>
      <c r="AG96" s="772"/>
      <c r="AH96" s="772"/>
      <c r="AI96" s="772"/>
      <c r="AJ96" s="772"/>
      <c r="AK96" s="772"/>
    </row>
    <row r="97" spans="1:37" ht="15.75" hidden="1" customHeight="1" x14ac:dyDescent="0.2">
      <c r="A97" s="770"/>
      <c r="B97" s="771"/>
      <c r="C97" s="772"/>
      <c r="D97" s="772"/>
      <c r="E97" s="772"/>
      <c r="F97" s="772"/>
      <c r="G97" s="772"/>
      <c r="H97" s="772"/>
      <c r="I97" s="772"/>
      <c r="J97" s="772"/>
      <c r="K97" s="772"/>
      <c r="L97" s="772"/>
      <c r="M97" s="772"/>
      <c r="AA97" s="772"/>
      <c r="AB97" s="772"/>
      <c r="AC97" s="772"/>
      <c r="AD97" s="772"/>
      <c r="AE97" s="772"/>
      <c r="AF97" s="772"/>
      <c r="AG97" s="772"/>
      <c r="AH97" s="772"/>
      <c r="AI97" s="772"/>
      <c r="AJ97" s="772"/>
      <c r="AK97" s="772"/>
    </row>
    <row r="98" spans="1:37" ht="15.75" hidden="1" customHeight="1" x14ac:dyDescent="0.2">
      <c r="A98" s="770"/>
      <c r="B98" s="771"/>
      <c r="C98" s="772"/>
      <c r="D98" s="772"/>
      <c r="E98" s="772"/>
      <c r="F98" s="772"/>
      <c r="G98" s="772"/>
      <c r="H98" s="772"/>
      <c r="I98" s="772"/>
      <c r="J98" s="772"/>
      <c r="K98" s="772"/>
      <c r="L98" s="772"/>
      <c r="M98" s="772"/>
      <c r="AA98" s="772"/>
      <c r="AB98" s="772"/>
      <c r="AC98" s="772"/>
      <c r="AD98" s="772"/>
      <c r="AE98" s="772"/>
      <c r="AF98" s="772"/>
      <c r="AG98" s="772"/>
      <c r="AH98" s="772"/>
      <c r="AI98" s="772"/>
      <c r="AJ98" s="772"/>
      <c r="AK98" s="772"/>
    </row>
    <row r="99" spans="1:37" ht="15.75" hidden="1" customHeight="1" x14ac:dyDescent="0.2">
      <c r="A99" s="770"/>
      <c r="B99" s="771"/>
      <c r="C99" s="772"/>
      <c r="D99" s="772"/>
      <c r="E99" s="772"/>
      <c r="F99" s="772"/>
      <c r="G99" s="772"/>
      <c r="H99" s="772"/>
      <c r="I99" s="772"/>
      <c r="J99" s="772"/>
      <c r="K99" s="772"/>
      <c r="L99" s="772"/>
      <c r="M99" s="772"/>
      <c r="AA99" s="772"/>
      <c r="AB99" s="772"/>
      <c r="AC99" s="772"/>
      <c r="AD99" s="772"/>
      <c r="AE99" s="772"/>
      <c r="AF99" s="772"/>
      <c r="AG99" s="772"/>
      <c r="AH99" s="772"/>
      <c r="AI99" s="772"/>
      <c r="AJ99" s="772"/>
      <c r="AK99" s="772"/>
    </row>
    <row r="100" spans="1:37" ht="15.75" hidden="1" customHeight="1" x14ac:dyDescent="0.2">
      <c r="A100" s="770"/>
      <c r="B100" s="771"/>
      <c r="C100" s="772"/>
      <c r="D100" s="772"/>
      <c r="E100" s="772"/>
      <c r="F100" s="772"/>
      <c r="G100" s="772"/>
      <c r="H100" s="772"/>
      <c r="I100" s="772"/>
      <c r="J100" s="772"/>
      <c r="K100" s="772"/>
      <c r="L100" s="772"/>
      <c r="M100" s="772"/>
      <c r="AA100" s="772"/>
      <c r="AB100" s="772"/>
      <c r="AC100" s="772"/>
      <c r="AD100" s="772"/>
      <c r="AE100" s="772"/>
      <c r="AF100" s="772"/>
      <c r="AG100" s="772"/>
      <c r="AH100" s="772"/>
      <c r="AI100" s="772"/>
      <c r="AJ100" s="772"/>
      <c r="AK100" s="772"/>
    </row>
    <row r="101" spans="1:37" ht="15.75" hidden="1" customHeight="1" x14ac:dyDescent="0.2">
      <c r="A101" s="770"/>
      <c r="B101" s="771"/>
      <c r="C101" s="772"/>
      <c r="D101" s="772"/>
      <c r="E101" s="772"/>
      <c r="F101" s="772"/>
      <c r="G101" s="772"/>
      <c r="H101" s="772"/>
      <c r="I101" s="772"/>
      <c r="J101" s="772"/>
      <c r="K101" s="772"/>
      <c r="L101" s="772"/>
      <c r="M101" s="772"/>
      <c r="AA101" s="772"/>
      <c r="AB101" s="772"/>
      <c r="AC101" s="772"/>
      <c r="AD101" s="772"/>
      <c r="AE101" s="772"/>
      <c r="AF101" s="772"/>
      <c r="AG101" s="772"/>
      <c r="AH101" s="772"/>
      <c r="AI101" s="772"/>
      <c r="AJ101" s="772"/>
      <c r="AK101" s="772"/>
    </row>
    <row r="102" spans="1:37" ht="15.75" hidden="1" customHeight="1" x14ac:dyDescent="0.2">
      <c r="A102" s="770"/>
      <c r="B102" s="771"/>
      <c r="C102" s="772"/>
      <c r="D102" s="772"/>
      <c r="E102" s="772"/>
      <c r="F102" s="772"/>
      <c r="G102" s="772"/>
      <c r="H102" s="772"/>
      <c r="I102" s="772"/>
      <c r="J102" s="772"/>
      <c r="K102" s="772"/>
      <c r="L102" s="772"/>
      <c r="M102" s="772"/>
      <c r="AA102" s="772"/>
      <c r="AB102" s="772"/>
      <c r="AC102" s="772"/>
      <c r="AD102" s="772"/>
      <c r="AE102" s="772"/>
      <c r="AF102" s="772"/>
      <c r="AG102" s="772"/>
      <c r="AH102" s="772"/>
      <c r="AI102" s="772"/>
      <c r="AJ102" s="772"/>
      <c r="AK102" s="772"/>
    </row>
    <row r="103" spans="1:37" ht="15.75" hidden="1" customHeight="1" x14ac:dyDescent="0.2">
      <c r="A103" s="770"/>
      <c r="B103" s="771"/>
      <c r="C103" s="772"/>
      <c r="D103" s="772"/>
      <c r="E103" s="772"/>
      <c r="F103" s="772"/>
      <c r="G103" s="772"/>
      <c r="H103" s="772"/>
      <c r="I103" s="772"/>
      <c r="J103" s="772"/>
      <c r="K103" s="772"/>
      <c r="L103" s="772"/>
      <c r="M103" s="772"/>
      <c r="AA103" s="772"/>
      <c r="AB103" s="772"/>
      <c r="AC103" s="772"/>
      <c r="AD103" s="772"/>
      <c r="AE103" s="772"/>
      <c r="AF103" s="772"/>
      <c r="AG103" s="772"/>
      <c r="AH103" s="772"/>
      <c r="AI103" s="772"/>
      <c r="AJ103" s="772"/>
      <c r="AK103" s="772"/>
    </row>
    <row r="104" spans="1:37" ht="15.75" hidden="1" customHeight="1" x14ac:dyDescent="0.2">
      <c r="A104" s="770"/>
      <c r="B104" s="771"/>
      <c r="C104" s="772"/>
      <c r="D104" s="772"/>
      <c r="E104" s="772"/>
      <c r="F104" s="772"/>
      <c r="G104" s="772"/>
      <c r="H104" s="772"/>
      <c r="I104" s="772"/>
      <c r="J104" s="772"/>
      <c r="K104" s="772"/>
      <c r="L104" s="772"/>
      <c r="M104" s="772"/>
      <c r="AA104" s="772"/>
      <c r="AB104" s="772"/>
      <c r="AC104" s="772"/>
      <c r="AD104" s="772"/>
      <c r="AE104" s="772"/>
      <c r="AF104" s="772"/>
      <c r="AG104" s="772"/>
      <c r="AH104" s="772"/>
      <c r="AI104" s="772"/>
      <c r="AJ104" s="772"/>
      <c r="AK104" s="772"/>
    </row>
    <row r="105" spans="1:37" ht="15.75" hidden="1" customHeight="1" x14ac:dyDescent="0.2">
      <c r="A105" s="770"/>
      <c r="B105" s="771"/>
      <c r="C105" s="772"/>
      <c r="D105" s="772"/>
      <c r="E105" s="772"/>
      <c r="F105" s="772"/>
      <c r="G105" s="772"/>
      <c r="H105" s="772"/>
      <c r="I105" s="772"/>
      <c r="J105" s="772"/>
      <c r="K105" s="772"/>
      <c r="L105" s="772"/>
      <c r="M105" s="772"/>
      <c r="AA105" s="772"/>
      <c r="AB105" s="772"/>
      <c r="AC105" s="772"/>
      <c r="AD105" s="772"/>
      <c r="AE105" s="772"/>
      <c r="AF105" s="772"/>
      <c r="AG105" s="772"/>
      <c r="AH105" s="772"/>
      <c r="AI105" s="772"/>
      <c r="AJ105" s="772"/>
      <c r="AK105" s="772"/>
    </row>
    <row r="106" spans="1:37" ht="15.75" hidden="1" customHeight="1" x14ac:dyDescent="0.2">
      <c r="A106" s="770"/>
      <c r="B106" s="771"/>
      <c r="C106" s="772"/>
      <c r="D106" s="772"/>
      <c r="E106" s="772"/>
      <c r="F106" s="772"/>
      <c r="G106" s="772"/>
      <c r="H106" s="772"/>
      <c r="I106" s="772"/>
      <c r="J106" s="772"/>
      <c r="K106" s="772"/>
      <c r="L106" s="772"/>
      <c r="M106" s="772"/>
      <c r="AA106" s="772"/>
      <c r="AB106" s="772"/>
      <c r="AC106" s="772"/>
      <c r="AD106" s="772"/>
      <c r="AE106" s="772"/>
      <c r="AF106" s="772"/>
      <c r="AG106" s="772"/>
      <c r="AH106" s="772"/>
      <c r="AI106" s="772"/>
      <c r="AJ106" s="772"/>
      <c r="AK106" s="772"/>
    </row>
    <row r="107" spans="1:37" ht="15.75" hidden="1" customHeight="1" x14ac:dyDescent="0.2">
      <c r="A107" s="770"/>
      <c r="B107" s="771"/>
      <c r="C107" s="772"/>
      <c r="D107" s="772"/>
      <c r="E107" s="772"/>
      <c r="F107" s="772"/>
      <c r="G107" s="772"/>
      <c r="H107" s="772"/>
      <c r="I107" s="772"/>
      <c r="J107" s="772"/>
      <c r="K107" s="772"/>
      <c r="L107" s="772"/>
      <c r="M107" s="772"/>
      <c r="AA107" s="772"/>
      <c r="AB107" s="772"/>
      <c r="AC107" s="772"/>
      <c r="AD107" s="772"/>
      <c r="AE107" s="772"/>
      <c r="AF107" s="772"/>
      <c r="AG107" s="772"/>
      <c r="AH107" s="772"/>
      <c r="AI107" s="772"/>
      <c r="AJ107" s="772"/>
      <c r="AK107" s="772"/>
    </row>
    <row r="108" spans="1:37" ht="15.75" hidden="1" customHeight="1" x14ac:dyDescent="0.2">
      <c r="A108" s="770"/>
      <c r="B108" s="771"/>
      <c r="C108" s="772"/>
      <c r="D108" s="772"/>
      <c r="E108" s="772"/>
      <c r="F108" s="772"/>
      <c r="G108" s="772"/>
      <c r="H108" s="772"/>
      <c r="I108" s="772"/>
      <c r="J108" s="772"/>
      <c r="K108" s="772"/>
      <c r="L108" s="772"/>
      <c r="M108" s="772"/>
      <c r="AA108" s="772"/>
      <c r="AB108" s="772"/>
      <c r="AC108" s="772"/>
      <c r="AD108" s="772"/>
      <c r="AE108" s="772"/>
      <c r="AF108" s="772"/>
      <c r="AG108" s="772"/>
      <c r="AH108" s="772"/>
      <c r="AI108" s="772"/>
      <c r="AJ108" s="772"/>
      <c r="AK108" s="772"/>
    </row>
    <row r="109" spans="1:37" ht="15.75" hidden="1" customHeight="1" x14ac:dyDescent="0.2">
      <c r="A109" s="770"/>
      <c r="B109" s="771"/>
      <c r="C109" s="772"/>
      <c r="D109" s="772"/>
      <c r="E109" s="772"/>
      <c r="F109" s="772"/>
      <c r="G109" s="772"/>
      <c r="H109" s="772"/>
      <c r="I109" s="772"/>
      <c r="J109" s="772"/>
      <c r="K109" s="772"/>
      <c r="L109" s="772"/>
      <c r="M109" s="772"/>
      <c r="AA109" s="772"/>
      <c r="AB109" s="772"/>
      <c r="AC109" s="772"/>
      <c r="AD109" s="772"/>
      <c r="AE109" s="772"/>
      <c r="AF109" s="772"/>
      <c r="AG109" s="772"/>
      <c r="AH109" s="772"/>
      <c r="AI109" s="772"/>
      <c r="AJ109" s="772"/>
      <c r="AK109" s="772"/>
    </row>
    <row r="110" spans="1:37" ht="15.75" hidden="1" customHeight="1" x14ac:dyDescent="0.2">
      <c r="A110" s="770"/>
      <c r="B110" s="771"/>
      <c r="C110" s="772"/>
      <c r="D110" s="772"/>
      <c r="E110" s="772"/>
      <c r="F110" s="772"/>
      <c r="G110" s="772"/>
      <c r="H110" s="772"/>
      <c r="I110" s="772"/>
      <c r="J110" s="772"/>
      <c r="K110" s="772"/>
      <c r="L110" s="772"/>
      <c r="M110" s="772"/>
      <c r="AA110" s="772"/>
      <c r="AB110" s="772"/>
      <c r="AC110" s="772"/>
      <c r="AD110" s="772"/>
      <c r="AE110" s="772"/>
      <c r="AF110" s="772"/>
      <c r="AG110" s="772"/>
      <c r="AH110" s="772"/>
      <c r="AI110" s="772"/>
      <c r="AJ110" s="772"/>
      <c r="AK110" s="772"/>
    </row>
    <row r="111" spans="1:37" ht="15.75" hidden="1" customHeight="1" x14ac:dyDescent="0.2">
      <c r="A111" s="770"/>
      <c r="B111" s="771"/>
      <c r="C111" s="772"/>
      <c r="D111" s="772"/>
      <c r="E111" s="772"/>
      <c r="F111" s="772"/>
      <c r="G111" s="772"/>
      <c r="H111" s="772"/>
      <c r="I111" s="772"/>
      <c r="J111" s="772"/>
      <c r="K111" s="772"/>
      <c r="L111" s="772"/>
      <c r="M111" s="772"/>
      <c r="AA111" s="772"/>
      <c r="AB111" s="772"/>
      <c r="AC111" s="772"/>
      <c r="AD111" s="772"/>
      <c r="AE111" s="772"/>
      <c r="AF111" s="772"/>
      <c r="AG111" s="772"/>
      <c r="AH111" s="772"/>
      <c r="AI111" s="772"/>
      <c r="AJ111" s="772"/>
      <c r="AK111" s="772"/>
    </row>
    <row r="112" spans="1:37" ht="15.75" hidden="1" customHeight="1" x14ac:dyDescent="0.2">
      <c r="A112" s="770"/>
      <c r="B112" s="771"/>
      <c r="C112" s="772"/>
      <c r="D112" s="772"/>
      <c r="E112" s="772"/>
      <c r="F112" s="772"/>
      <c r="G112" s="772"/>
      <c r="H112" s="772"/>
      <c r="I112" s="772"/>
      <c r="J112" s="772"/>
      <c r="K112" s="772"/>
      <c r="L112" s="772"/>
      <c r="M112" s="772"/>
      <c r="AA112" s="772"/>
      <c r="AB112" s="772"/>
      <c r="AC112" s="772"/>
      <c r="AD112" s="772"/>
      <c r="AE112" s="772"/>
      <c r="AF112" s="772"/>
      <c r="AG112" s="772"/>
      <c r="AH112" s="772"/>
      <c r="AI112" s="772"/>
      <c r="AJ112" s="772"/>
      <c r="AK112" s="772"/>
    </row>
    <row r="113" spans="1:37" ht="15.75" hidden="1" customHeight="1" x14ac:dyDescent="0.2">
      <c r="A113" s="770"/>
      <c r="B113" s="771"/>
      <c r="C113" s="772"/>
      <c r="D113" s="772"/>
      <c r="E113" s="772"/>
      <c r="F113" s="772"/>
      <c r="G113" s="772"/>
      <c r="H113" s="772"/>
      <c r="I113" s="772"/>
      <c r="J113" s="772"/>
      <c r="K113" s="772"/>
      <c r="L113" s="772"/>
      <c r="M113" s="772"/>
      <c r="AA113" s="772"/>
      <c r="AB113" s="772"/>
      <c r="AC113" s="772"/>
      <c r="AD113" s="772"/>
      <c r="AE113" s="772"/>
      <c r="AF113" s="772"/>
      <c r="AG113" s="772"/>
      <c r="AH113" s="772"/>
      <c r="AI113" s="772"/>
      <c r="AJ113" s="772"/>
      <c r="AK113" s="772"/>
    </row>
    <row r="114" spans="1:37" ht="15.75" hidden="1" customHeight="1" x14ac:dyDescent="0.2">
      <c r="A114" s="770"/>
      <c r="B114" s="771"/>
      <c r="C114" s="772"/>
      <c r="D114" s="772"/>
      <c r="E114" s="772"/>
      <c r="F114" s="772"/>
      <c r="G114" s="772"/>
      <c r="H114" s="772"/>
      <c r="I114" s="772"/>
      <c r="J114" s="772"/>
      <c r="K114" s="772"/>
      <c r="L114" s="772"/>
      <c r="M114" s="772"/>
      <c r="AA114" s="772"/>
      <c r="AB114" s="772"/>
      <c r="AC114" s="772"/>
      <c r="AD114" s="772"/>
      <c r="AE114" s="772"/>
      <c r="AF114" s="772"/>
      <c r="AG114" s="772"/>
      <c r="AH114" s="772"/>
      <c r="AI114" s="772"/>
      <c r="AJ114" s="772"/>
      <c r="AK114" s="772"/>
    </row>
    <row r="115" spans="1:37" ht="15.75" hidden="1" customHeight="1" x14ac:dyDescent="0.2">
      <c r="A115" s="770"/>
      <c r="B115" s="771"/>
      <c r="C115" s="772"/>
      <c r="D115" s="772"/>
      <c r="E115" s="772"/>
      <c r="F115" s="772"/>
      <c r="G115" s="772"/>
      <c r="H115" s="772"/>
      <c r="I115" s="772"/>
      <c r="J115" s="772"/>
      <c r="K115" s="772"/>
      <c r="L115" s="772"/>
      <c r="M115" s="772"/>
      <c r="AA115" s="772"/>
      <c r="AB115" s="772"/>
      <c r="AC115" s="772"/>
      <c r="AD115" s="772"/>
      <c r="AE115" s="772"/>
      <c r="AF115" s="772"/>
      <c r="AG115" s="772"/>
      <c r="AH115" s="772"/>
      <c r="AI115" s="772"/>
      <c r="AJ115" s="772"/>
      <c r="AK115" s="772"/>
    </row>
    <row r="116" spans="1:37" ht="15.75" hidden="1" customHeight="1" x14ac:dyDescent="0.2">
      <c r="A116" s="770"/>
      <c r="B116" s="771"/>
      <c r="C116" s="772"/>
      <c r="D116" s="772"/>
      <c r="E116" s="772"/>
      <c r="F116" s="772"/>
      <c r="G116" s="772"/>
      <c r="H116" s="772"/>
      <c r="I116" s="772"/>
      <c r="J116" s="772"/>
      <c r="K116" s="772"/>
      <c r="L116" s="772"/>
      <c r="M116" s="772"/>
      <c r="AA116" s="772"/>
      <c r="AB116" s="772"/>
      <c r="AC116" s="772"/>
      <c r="AD116" s="772"/>
      <c r="AE116" s="772"/>
      <c r="AF116" s="772"/>
      <c r="AG116" s="772"/>
      <c r="AH116" s="772"/>
      <c r="AI116" s="772"/>
      <c r="AJ116" s="772"/>
      <c r="AK116" s="772"/>
    </row>
    <row r="117" spans="1:37" ht="15.75" hidden="1" customHeight="1" x14ac:dyDescent="0.2">
      <c r="A117" s="770"/>
      <c r="B117" s="771"/>
      <c r="C117" s="772"/>
      <c r="D117" s="772"/>
      <c r="E117" s="772"/>
      <c r="F117" s="772"/>
      <c r="G117" s="772"/>
      <c r="H117" s="772"/>
      <c r="I117" s="772"/>
      <c r="J117" s="772"/>
      <c r="K117" s="772"/>
      <c r="L117" s="772"/>
      <c r="M117" s="772"/>
      <c r="AA117" s="772"/>
      <c r="AB117" s="772"/>
      <c r="AC117" s="772"/>
      <c r="AD117" s="772"/>
      <c r="AE117" s="772"/>
      <c r="AF117" s="772"/>
      <c r="AG117" s="772"/>
      <c r="AH117" s="772"/>
      <c r="AI117" s="772"/>
      <c r="AJ117" s="772"/>
      <c r="AK117" s="772"/>
    </row>
    <row r="118" spans="1:37" ht="15.75" hidden="1" customHeight="1" x14ac:dyDescent="0.2">
      <c r="A118" s="770"/>
      <c r="B118" s="771"/>
      <c r="C118" s="772"/>
      <c r="D118" s="772"/>
      <c r="E118" s="772"/>
      <c r="F118" s="772"/>
      <c r="G118" s="772"/>
      <c r="H118" s="772"/>
      <c r="I118" s="772"/>
      <c r="J118" s="772"/>
      <c r="K118" s="772"/>
      <c r="L118" s="772"/>
      <c r="M118" s="772"/>
      <c r="AA118" s="772"/>
      <c r="AB118" s="772"/>
      <c r="AC118" s="772"/>
      <c r="AD118" s="772"/>
      <c r="AE118" s="772"/>
      <c r="AF118" s="772"/>
      <c r="AG118" s="772"/>
      <c r="AH118" s="772"/>
      <c r="AI118" s="772"/>
      <c r="AJ118" s="772"/>
      <c r="AK118" s="772"/>
    </row>
    <row r="119" spans="1:37" ht="15.75" hidden="1" customHeight="1" x14ac:dyDescent="0.2">
      <c r="A119" s="770"/>
      <c r="B119" s="771"/>
      <c r="C119" s="772"/>
      <c r="D119" s="772"/>
      <c r="E119" s="772"/>
      <c r="F119" s="772"/>
      <c r="G119" s="772"/>
      <c r="H119" s="772"/>
      <c r="I119" s="772"/>
      <c r="J119" s="772"/>
      <c r="K119" s="772"/>
      <c r="L119" s="772"/>
      <c r="M119" s="772"/>
      <c r="AA119" s="772"/>
      <c r="AB119" s="772"/>
      <c r="AC119" s="772"/>
      <c r="AD119" s="772"/>
      <c r="AE119" s="772"/>
      <c r="AF119" s="772"/>
      <c r="AG119" s="772"/>
      <c r="AH119" s="772"/>
      <c r="AI119" s="772"/>
      <c r="AJ119" s="772"/>
      <c r="AK119" s="772"/>
    </row>
    <row r="120" spans="1:37" ht="15.75" hidden="1" customHeight="1" x14ac:dyDescent="0.2">
      <c r="A120" s="770"/>
      <c r="B120" s="771"/>
      <c r="C120" s="772"/>
      <c r="D120" s="772"/>
      <c r="E120" s="772"/>
      <c r="F120" s="772"/>
      <c r="G120" s="772"/>
      <c r="H120" s="772"/>
      <c r="I120" s="772"/>
      <c r="J120" s="772"/>
      <c r="K120" s="772"/>
      <c r="L120" s="772"/>
      <c r="M120" s="772"/>
      <c r="AA120" s="772"/>
      <c r="AB120" s="772"/>
      <c r="AC120" s="772"/>
      <c r="AD120" s="772"/>
      <c r="AE120" s="772"/>
      <c r="AF120" s="772"/>
      <c r="AG120" s="772"/>
      <c r="AH120" s="772"/>
      <c r="AI120" s="772"/>
      <c r="AJ120" s="772"/>
      <c r="AK120" s="772"/>
    </row>
    <row r="121" spans="1:37" ht="15.75" hidden="1" customHeight="1" x14ac:dyDescent="0.2">
      <c r="A121" s="770"/>
      <c r="B121" s="771"/>
      <c r="C121" s="772"/>
      <c r="D121" s="772"/>
      <c r="E121" s="772"/>
      <c r="F121" s="772"/>
      <c r="G121" s="772"/>
      <c r="H121" s="772"/>
      <c r="I121" s="772"/>
      <c r="J121" s="772"/>
      <c r="K121" s="772"/>
      <c r="L121" s="772"/>
      <c r="M121" s="772"/>
      <c r="AA121" s="772"/>
      <c r="AB121" s="772"/>
      <c r="AC121" s="772"/>
      <c r="AD121" s="772"/>
      <c r="AE121" s="772"/>
      <c r="AF121" s="772"/>
      <c r="AG121" s="772"/>
      <c r="AH121" s="772"/>
      <c r="AI121" s="772"/>
      <c r="AJ121" s="772"/>
      <c r="AK121" s="772"/>
    </row>
    <row r="122" spans="1:37" ht="15.75" hidden="1" customHeight="1" x14ac:dyDescent="0.2">
      <c r="A122" s="770"/>
      <c r="B122" s="771"/>
      <c r="C122" s="772"/>
      <c r="D122" s="772"/>
      <c r="E122" s="772"/>
      <c r="F122" s="772"/>
      <c r="G122" s="772"/>
      <c r="H122" s="772"/>
      <c r="I122" s="772"/>
      <c r="J122" s="772"/>
      <c r="K122" s="772"/>
      <c r="L122" s="772"/>
      <c r="M122" s="772"/>
      <c r="AA122" s="772"/>
      <c r="AB122" s="772"/>
      <c r="AC122" s="772"/>
      <c r="AD122" s="772"/>
      <c r="AE122" s="772"/>
      <c r="AF122" s="772"/>
      <c r="AG122" s="772"/>
      <c r="AH122" s="772"/>
      <c r="AI122" s="772"/>
      <c r="AJ122" s="772"/>
      <c r="AK122" s="772"/>
    </row>
    <row r="123" spans="1:37" ht="15.75" hidden="1" customHeight="1" x14ac:dyDescent="0.2">
      <c r="A123" s="770"/>
      <c r="B123" s="771"/>
      <c r="C123" s="772"/>
      <c r="D123" s="772"/>
      <c r="E123" s="772"/>
      <c r="F123" s="772"/>
      <c r="G123" s="772"/>
      <c r="H123" s="772"/>
      <c r="I123" s="772"/>
      <c r="J123" s="772"/>
      <c r="K123" s="772"/>
      <c r="L123" s="772"/>
      <c r="M123" s="772"/>
      <c r="AA123" s="772"/>
      <c r="AB123" s="772"/>
      <c r="AC123" s="772"/>
      <c r="AD123" s="772"/>
      <c r="AE123" s="772"/>
      <c r="AF123" s="772"/>
      <c r="AG123" s="772"/>
      <c r="AH123" s="772"/>
      <c r="AI123" s="772"/>
      <c r="AJ123" s="772"/>
      <c r="AK123" s="772"/>
    </row>
    <row r="124" spans="1:37" ht="15.75" hidden="1" customHeight="1" x14ac:dyDescent="0.2">
      <c r="A124" s="770"/>
      <c r="B124" s="771"/>
      <c r="C124" s="772"/>
      <c r="D124" s="772"/>
      <c r="E124" s="772"/>
      <c r="F124" s="772"/>
      <c r="G124" s="772"/>
      <c r="H124" s="772"/>
      <c r="I124" s="772"/>
      <c r="J124" s="772"/>
      <c r="K124" s="772"/>
      <c r="L124" s="772"/>
      <c r="M124" s="772"/>
      <c r="AA124" s="772"/>
      <c r="AB124" s="772"/>
      <c r="AC124" s="772"/>
      <c r="AD124" s="772"/>
      <c r="AE124" s="772"/>
      <c r="AF124" s="772"/>
      <c r="AG124" s="772"/>
      <c r="AH124" s="772"/>
      <c r="AI124" s="772"/>
      <c r="AJ124" s="772"/>
      <c r="AK124" s="772"/>
    </row>
    <row r="125" spans="1:37" ht="15.75" hidden="1" customHeight="1" x14ac:dyDescent="0.2">
      <c r="A125" s="770"/>
      <c r="B125" s="771"/>
      <c r="C125" s="772"/>
      <c r="D125" s="772"/>
      <c r="E125" s="772"/>
      <c r="F125" s="772"/>
      <c r="G125" s="772"/>
      <c r="H125" s="772"/>
      <c r="I125" s="772"/>
      <c r="J125" s="772"/>
      <c r="K125" s="772"/>
      <c r="L125" s="772"/>
      <c r="M125" s="772"/>
      <c r="AA125" s="772"/>
      <c r="AB125" s="772"/>
      <c r="AC125" s="772"/>
      <c r="AD125" s="772"/>
      <c r="AE125" s="772"/>
      <c r="AF125" s="772"/>
      <c r="AG125" s="772"/>
      <c r="AH125" s="772"/>
      <c r="AI125" s="772"/>
      <c r="AJ125" s="772"/>
      <c r="AK125" s="772"/>
    </row>
    <row r="126" spans="1:37" ht="15.75" hidden="1" customHeight="1" x14ac:dyDescent="0.2">
      <c r="A126" s="770"/>
      <c r="B126" s="771"/>
      <c r="C126" s="772"/>
      <c r="D126" s="772"/>
      <c r="E126" s="772"/>
      <c r="F126" s="772"/>
      <c r="G126" s="772"/>
      <c r="H126" s="772"/>
      <c r="I126" s="772"/>
      <c r="J126" s="772"/>
      <c r="K126" s="772"/>
      <c r="L126" s="772"/>
      <c r="M126" s="772"/>
      <c r="AA126" s="772"/>
      <c r="AB126" s="772"/>
      <c r="AC126" s="772"/>
      <c r="AD126" s="772"/>
      <c r="AE126" s="772"/>
      <c r="AF126" s="772"/>
      <c r="AG126" s="772"/>
      <c r="AH126" s="772"/>
      <c r="AI126" s="772"/>
      <c r="AJ126" s="772"/>
      <c r="AK126" s="772"/>
    </row>
    <row r="127" spans="1:37" ht="15.75" hidden="1" customHeight="1" x14ac:dyDescent="0.2">
      <c r="A127" s="770"/>
      <c r="B127" s="771"/>
      <c r="C127" s="772"/>
      <c r="D127" s="772"/>
      <c r="E127" s="772"/>
      <c r="F127" s="772"/>
      <c r="G127" s="772"/>
      <c r="H127" s="772"/>
      <c r="I127" s="772"/>
      <c r="J127" s="772"/>
      <c r="K127" s="772"/>
      <c r="L127" s="772"/>
      <c r="M127" s="772"/>
      <c r="AA127" s="772"/>
      <c r="AB127" s="772"/>
      <c r="AC127" s="772"/>
      <c r="AD127" s="772"/>
      <c r="AE127" s="772"/>
      <c r="AF127" s="772"/>
      <c r="AG127" s="772"/>
      <c r="AH127" s="772"/>
      <c r="AI127" s="772"/>
      <c r="AJ127" s="772"/>
      <c r="AK127" s="772"/>
    </row>
    <row r="128" spans="1:37" ht="15.75" hidden="1" customHeight="1" x14ac:dyDescent="0.2">
      <c r="A128" s="770"/>
      <c r="B128" s="771"/>
      <c r="C128" s="772"/>
      <c r="D128" s="772"/>
      <c r="E128" s="772"/>
      <c r="F128" s="772"/>
      <c r="G128" s="772"/>
      <c r="H128" s="772"/>
      <c r="I128" s="772"/>
      <c r="J128" s="772"/>
      <c r="K128" s="772"/>
      <c r="L128" s="772"/>
      <c r="M128" s="772"/>
      <c r="AA128" s="772"/>
      <c r="AB128" s="772"/>
      <c r="AC128" s="772"/>
      <c r="AD128" s="772"/>
      <c r="AE128" s="772"/>
      <c r="AF128" s="772"/>
      <c r="AG128" s="772"/>
      <c r="AH128" s="772"/>
      <c r="AI128" s="772"/>
      <c r="AJ128" s="772"/>
      <c r="AK128" s="772"/>
    </row>
    <row r="129" spans="1:37" ht="15.75" hidden="1" customHeight="1" x14ac:dyDescent="0.2">
      <c r="A129" s="770"/>
      <c r="B129" s="771"/>
      <c r="C129" s="772"/>
      <c r="D129" s="772"/>
      <c r="E129" s="772"/>
      <c r="F129" s="772"/>
      <c r="G129" s="772"/>
      <c r="H129" s="772"/>
      <c r="I129" s="772"/>
      <c r="J129" s="772"/>
      <c r="K129" s="772"/>
      <c r="L129" s="772"/>
      <c r="M129" s="772"/>
      <c r="AA129" s="772"/>
      <c r="AB129" s="772"/>
      <c r="AC129" s="772"/>
      <c r="AD129" s="772"/>
      <c r="AE129" s="772"/>
      <c r="AF129" s="772"/>
      <c r="AG129" s="772"/>
      <c r="AH129" s="772"/>
      <c r="AI129" s="772"/>
      <c r="AJ129" s="772"/>
      <c r="AK129" s="772"/>
    </row>
    <row r="130" spans="1:37" ht="15.75" hidden="1" customHeight="1" x14ac:dyDescent="0.2">
      <c r="A130" s="770"/>
      <c r="B130" s="771"/>
      <c r="C130" s="772"/>
      <c r="D130" s="772"/>
      <c r="E130" s="772"/>
      <c r="F130" s="772"/>
      <c r="G130" s="772"/>
      <c r="H130" s="772"/>
      <c r="I130" s="772"/>
      <c r="J130" s="772"/>
      <c r="K130" s="772"/>
      <c r="L130" s="772"/>
      <c r="M130" s="772"/>
      <c r="AA130" s="772"/>
      <c r="AB130" s="772"/>
      <c r="AC130" s="772"/>
      <c r="AD130" s="772"/>
      <c r="AE130" s="772"/>
      <c r="AF130" s="772"/>
      <c r="AG130" s="772"/>
      <c r="AH130" s="772"/>
      <c r="AI130" s="772"/>
      <c r="AJ130" s="772"/>
      <c r="AK130" s="772"/>
    </row>
    <row r="131" spans="1:37" ht="15.75" hidden="1" customHeight="1" x14ac:dyDescent="0.2">
      <c r="A131" s="770"/>
      <c r="B131" s="771"/>
      <c r="C131" s="772"/>
      <c r="D131" s="772"/>
      <c r="E131" s="772"/>
      <c r="F131" s="772"/>
      <c r="G131" s="772"/>
      <c r="H131" s="772"/>
      <c r="I131" s="772"/>
      <c r="J131" s="772"/>
      <c r="K131" s="772"/>
      <c r="L131" s="772"/>
      <c r="M131" s="772"/>
      <c r="AA131" s="772"/>
      <c r="AB131" s="772"/>
      <c r="AC131" s="772"/>
      <c r="AD131" s="772"/>
      <c r="AE131" s="772"/>
      <c r="AF131" s="772"/>
      <c r="AG131" s="772"/>
      <c r="AH131" s="772"/>
      <c r="AI131" s="772"/>
      <c r="AJ131" s="772"/>
      <c r="AK131" s="772"/>
    </row>
    <row r="132" spans="1:37" ht="15.75" hidden="1" customHeight="1" x14ac:dyDescent="0.2">
      <c r="A132" s="770"/>
      <c r="B132" s="771"/>
      <c r="C132" s="772"/>
      <c r="D132" s="772"/>
      <c r="E132" s="772"/>
      <c r="F132" s="772"/>
      <c r="G132" s="772"/>
      <c r="H132" s="772"/>
      <c r="I132" s="772"/>
      <c r="J132" s="772"/>
      <c r="K132" s="772"/>
      <c r="L132" s="772"/>
      <c r="M132" s="772"/>
      <c r="AA132" s="772"/>
      <c r="AB132" s="772"/>
      <c r="AC132" s="772"/>
      <c r="AD132" s="772"/>
      <c r="AE132" s="772"/>
      <c r="AF132" s="772"/>
      <c r="AG132" s="772"/>
      <c r="AH132" s="772"/>
      <c r="AI132" s="772"/>
      <c r="AJ132" s="772"/>
      <c r="AK132" s="772"/>
    </row>
    <row r="133" spans="1:37" ht="15.75" hidden="1" customHeight="1" x14ac:dyDescent="0.2">
      <c r="A133" s="770"/>
      <c r="B133" s="771"/>
      <c r="C133" s="772"/>
      <c r="D133" s="772"/>
      <c r="E133" s="772"/>
      <c r="F133" s="772"/>
      <c r="G133" s="772"/>
      <c r="H133" s="772"/>
      <c r="I133" s="772"/>
      <c r="J133" s="772"/>
      <c r="K133" s="772"/>
      <c r="L133" s="772"/>
      <c r="M133" s="772"/>
      <c r="AA133" s="772"/>
      <c r="AB133" s="772"/>
      <c r="AC133" s="772"/>
      <c r="AD133" s="772"/>
      <c r="AE133" s="772"/>
      <c r="AF133" s="772"/>
      <c r="AG133" s="772"/>
      <c r="AH133" s="772"/>
      <c r="AI133" s="772"/>
      <c r="AJ133" s="772"/>
      <c r="AK133" s="772"/>
    </row>
    <row r="134" spans="1:37" ht="15.75" hidden="1" customHeight="1" x14ac:dyDescent="0.2">
      <c r="A134" s="770"/>
      <c r="B134" s="771"/>
      <c r="C134" s="772"/>
      <c r="D134" s="772"/>
      <c r="E134" s="772"/>
      <c r="F134" s="772"/>
      <c r="G134" s="772"/>
      <c r="H134" s="772"/>
      <c r="I134" s="772"/>
      <c r="J134" s="772"/>
      <c r="K134" s="772"/>
      <c r="L134" s="772"/>
      <c r="M134" s="772"/>
      <c r="AA134" s="772"/>
      <c r="AB134" s="772"/>
      <c r="AC134" s="772"/>
      <c r="AD134" s="772"/>
      <c r="AE134" s="772"/>
      <c r="AF134" s="772"/>
      <c r="AG134" s="772"/>
      <c r="AH134" s="772"/>
      <c r="AI134" s="772"/>
      <c r="AJ134" s="772"/>
      <c r="AK134" s="772"/>
    </row>
    <row r="135" spans="1:37" ht="15.75" hidden="1" customHeight="1" x14ac:dyDescent="0.2">
      <c r="A135" s="770"/>
      <c r="B135" s="771"/>
      <c r="C135" s="772"/>
      <c r="D135" s="772"/>
      <c r="E135" s="772"/>
      <c r="F135" s="772"/>
      <c r="G135" s="772"/>
      <c r="H135" s="772"/>
      <c r="I135" s="772"/>
      <c r="J135" s="772"/>
      <c r="K135" s="772"/>
      <c r="L135" s="772"/>
      <c r="M135" s="772"/>
      <c r="AA135" s="772"/>
      <c r="AB135" s="772"/>
      <c r="AC135" s="772"/>
      <c r="AD135" s="772"/>
      <c r="AE135" s="772"/>
      <c r="AF135" s="772"/>
      <c r="AG135" s="772"/>
      <c r="AH135" s="772"/>
      <c r="AI135" s="772"/>
      <c r="AJ135" s="772"/>
      <c r="AK135" s="772"/>
    </row>
    <row r="136" spans="1:37" ht="15.75" hidden="1" customHeight="1" x14ac:dyDescent="0.2">
      <c r="A136" s="770"/>
      <c r="B136" s="771"/>
      <c r="C136" s="772"/>
      <c r="D136" s="772"/>
      <c r="E136" s="772"/>
      <c r="F136" s="772"/>
      <c r="G136" s="772"/>
      <c r="H136" s="772"/>
      <c r="I136" s="772"/>
      <c r="J136" s="772"/>
      <c r="K136" s="772"/>
      <c r="L136" s="772"/>
      <c r="M136" s="772"/>
      <c r="AA136" s="772"/>
      <c r="AB136" s="772"/>
      <c r="AC136" s="772"/>
      <c r="AD136" s="772"/>
      <c r="AE136" s="772"/>
      <c r="AF136" s="772"/>
      <c r="AG136" s="772"/>
      <c r="AH136" s="772"/>
      <c r="AI136" s="772"/>
      <c r="AJ136" s="772"/>
      <c r="AK136" s="772"/>
    </row>
    <row r="137" spans="1:37" ht="15.75" hidden="1" customHeight="1" x14ac:dyDescent="0.2">
      <c r="A137" s="770"/>
      <c r="B137" s="771"/>
      <c r="C137" s="772"/>
      <c r="D137" s="772"/>
      <c r="E137" s="772"/>
      <c r="F137" s="772"/>
      <c r="G137" s="772"/>
      <c r="H137" s="772"/>
      <c r="I137" s="772"/>
      <c r="J137" s="772"/>
      <c r="K137" s="772"/>
      <c r="L137" s="772"/>
      <c r="M137" s="772"/>
      <c r="AA137" s="772"/>
      <c r="AB137" s="772"/>
      <c r="AC137" s="772"/>
      <c r="AD137" s="772"/>
      <c r="AE137" s="772"/>
      <c r="AF137" s="772"/>
      <c r="AG137" s="772"/>
      <c r="AH137" s="772"/>
      <c r="AI137" s="772"/>
      <c r="AJ137" s="772"/>
      <c r="AK137" s="772"/>
    </row>
    <row r="138" spans="1:37" ht="15.75" hidden="1" customHeight="1" x14ac:dyDescent="0.2">
      <c r="A138" s="770"/>
      <c r="B138" s="771"/>
      <c r="C138" s="772"/>
      <c r="D138" s="772"/>
      <c r="E138" s="772"/>
      <c r="F138" s="772"/>
      <c r="G138" s="772"/>
      <c r="H138" s="772"/>
      <c r="I138" s="772"/>
      <c r="J138" s="772"/>
      <c r="K138" s="772"/>
      <c r="L138" s="772"/>
      <c r="M138" s="772"/>
      <c r="AA138" s="772"/>
      <c r="AB138" s="772"/>
      <c r="AC138" s="772"/>
      <c r="AD138" s="772"/>
      <c r="AE138" s="772"/>
      <c r="AF138" s="772"/>
      <c r="AG138" s="772"/>
      <c r="AH138" s="772"/>
      <c r="AI138" s="772"/>
      <c r="AJ138" s="772"/>
      <c r="AK138" s="772"/>
    </row>
    <row r="139" spans="1:37" ht="15.75" hidden="1" customHeight="1" x14ac:dyDescent="0.2">
      <c r="A139" s="770"/>
      <c r="B139" s="771"/>
      <c r="C139" s="772"/>
      <c r="D139" s="772"/>
      <c r="E139" s="772"/>
      <c r="F139" s="772"/>
      <c r="G139" s="772"/>
      <c r="H139" s="772"/>
      <c r="I139" s="772"/>
      <c r="J139" s="772"/>
      <c r="K139" s="772"/>
      <c r="L139" s="772"/>
      <c r="M139" s="772"/>
      <c r="AA139" s="772"/>
      <c r="AB139" s="772"/>
      <c r="AC139" s="772"/>
      <c r="AD139" s="772"/>
      <c r="AE139" s="772"/>
      <c r="AF139" s="772"/>
      <c r="AG139" s="772"/>
      <c r="AH139" s="772"/>
      <c r="AI139" s="772"/>
      <c r="AJ139" s="772"/>
      <c r="AK139" s="772"/>
    </row>
    <row r="140" spans="1:37" ht="15.75" hidden="1" customHeight="1" x14ac:dyDescent="0.2">
      <c r="A140" s="770"/>
      <c r="B140" s="771"/>
      <c r="C140" s="772"/>
      <c r="D140" s="772"/>
      <c r="E140" s="772"/>
      <c r="F140" s="772"/>
      <c r="G140" s="772"/>
      <c r="H140" s="772"/>
      <c r="I140" s="772"/>
      <c r="J140" s="772"/>
      <c r="K140" s="772"/>
      <c r="L140" s="772"/>
      <c r="M140" s="772"/>
      <c r="AA140" s="772"/>
      <c r="AB140" s="772"/>
      <c r="AC140" s="772"/>
      <c r="AD140" s="772"/>
      <c r="AE140" s="772"/>
      <c r="AF140" s="772"/>
      <c r="AG140" s="772"/>
      <c r="AH140" s="772"/>
      <c r="AI140" s="772"/>
      <c r="AJ140" s="772"/>
      <c r="AK140" s="772"/>
    </row>
    <row r="141" spans="1:37" ht="15.75" hidden="1" customHeight="1" x14ac:dyDescent="0.2">
      <c r="A141" s="770"/>
      <c r="B141" s="771"/>
      <c r="C141" s="772"/>
      <c r="D141" s="772"/>
      <c r="E141" s="772"/>
      <c r="F141" s="772"/>
      <c r="G141" s="772"/>
      <c r="H141" s="772"/>
      <c r="I141" s="772"/>
      <c r="J141" s="772"/>
      <c r="K141" s="772"/>
      <c r="L141" s="772"/>
      <c r="M141" s="772"/>
      <c r="AA141" s="772"/>
      <c r="AB141" s="772"/>
      <c r="AC141" s="772"/>
      <c r="AD141" s="772"/>
      <c r="AE141" s="772"/>
      <c r="AF141" s="772"/>
      <c r="AG141" s="772"/>
      <c r="AH141" s="772"/>
      <c r="AI141" s="772"/>
      <c r="AJ141" s="772"/>
      <c r="AK141" s="772"/>
    </row>
    <row r="142" spans="1:37" ht="15.75" hidden="1" customHeight="1" x14ac:dyDescent="0.2">
      <c r="A142" s="770"/>
      <c r="B142" s="771"/>
      <c r="C142" s="772"/>
      <c r="D142" s="772"/>
      <c r="E142" s="772"/>
      <c r="F142" s="772"/>
      <c r="G142" s="772"/>
      <c r="H142" s="772"/>
      <c r="I142" s="772"/>
      <c r="J142" s="772"/>
      <c r="K142" s="772"/>
      <c r="L142" s="772"/>
      <c r="M142" s="772"/>
      <c r="AA142" s="772"/>
      <c r="AB142" s="772"/>
      <c r="AC142" s="772"/>
      <c r="AD142" s="772"/>
      <c r="AE142" s="772"/>
      <c r="AF142" s="772"/>
      <c r="AG142" s="772"/>
      <c r="AH142" s="772"/>
      <c r="AI142" s="772"/>
      <c r="AJ142" s="772"/>
      <c r="AK142" s="772"/>
    </row>
    <row r="143" spans="1:37" ht="15.75" hidden="1" customHeight="1" x14ac:dyDescent="0.2">
      <c r="A143" s="770"/>
      <c r="B143" s="771"/>
      <c r="C143" s="772"/>
      <c r="D143" s="772"/>
      <c r="E143" s="772"/>
      <c r="F143" s="772"/>
      <c r="G143" s="772"/>
      <c r="H143" s="772"/>
      <c r="I143" s="772"/>
      <c r="J143" s="772"/>
      <c r="K143" s="772"/>
      <c r="L143" s="772"/>
      <c r="M143" s="772"/>
      <c r="AA143" s="772"/>
      <c r="AB143" s="772"/>
      <c r="AC143" s="772"/>
      <c r="AD143" s="772"/>
      <c r="AE143" s="772"/>
      <c r="AF143" s="772"/>
      <c r="AG143" s="772"/>
      <c r="AH143" s="772"/>
      <c r="AI143" s="772"/>
      <c r="AJ143" s="772"/>
      <c r="AK143" s="772"/>
    </row>
    <row r="144" spans="1:37" ht="15.75" hidden="1" customHeight="1" x14ac:dyDescent="0.2">
      <c r="A144" s="770"/>
      <c r="B144" s="771"/>
      <c r="C144" s="772"/>
      <c r="D144" s="772"/>
      <c r="E144" s="772"/>
      <c r="F144" s="772"/>
      <c r="G144" s="772"/>
      <c r="H144" s="772"/>
      <c r="I144" s="772"/>
      <c r="J144" s="772"/>
      <c r="K144" s="772"/>
      <c r="L144" s="772"/>
      <c r="M144" s="772"/>
      <c r="AA144" s="772"/>
      <c r="AB144" s="772"/>
      <c r="AC144" s="772"/>
      <c r="AD144" s="772"/>
      <c r="AE144" s="772"/>
      <c r="AF144" s="772"/>
      <c r="AG144" s="772"/>
      <c r="AH144" s="772"/>
      <c r="AI144" s="772"/>
      <c r="AJ144" s="772"/>
      <c r="AK144" s="772"/>
    </row>
    <row r="145" spans="1:37" ht="15.75" hidden="1" customHeight="1" x14ac:dyDescent="0.2">
      <c r="A145" s="770"/>
      <c r="B145" s="771"/>
      <c r="C145" s="772"/>
      <c r="D145" s="772"/>
      <c r="E145" s="772"/>
      <c r="F145" s="772"/>
      <c r="G145" s="772"/>
      <c r="H145" s="772"/>
      <c r="I145" s="772"/>
      <c r="J145" s="772"/>
      <c r="K145" s="772"/>
      <c r="L145" s="772"/>
      <c r="M145" s="772"/>
      <c r="AA145" s="772"/>
      <c r="AB145" s="772"/>
      <c r="AC145" s="772"/>
      <c r="AD145" s="772"/>
      <c r="AE145" s="772"/>
      <c r="AF145" s="772"/>
      <c r="AG145" s="772"/>
      <c r="AH145" s="772"/>
      <c r="AI145" s="772"/>
      <c r="AJ145" s="772"/>
      <c r="AK145" s="772"/>
    </row>
    <row r="146" spans="1:37" ht="15.75" hidden="1" customHeight="1" x14ac:dyDescent="0.2">
      <c r="A146" s="770"/>
      <c r="B146" s="771"/>
      <c r="C146" s="772"/>
      <c r="D146" s="772"/>
      <c r="E146" s="772"/>
      <c r="F146" s="772"/>
      <c r="G146" s="772"/>
      <c r="H146" s="772"/>
      <c r="I146" s="772"/>
      <c r="J146" s="772"/>
      <c r="K146" s="772"/>
      <c r="L146" s="772"/>
      <c r="M146" s="772"/>
      <c r="AA146" s="772"/>
      <c r="AB146" s="772"/>
      <c r="AC146" s="772"/>
      <c r="AD146" s="772"/>
      <c r="AE146" s="772"/>
      <c r="AF146" s="772"/>
      <c r="AG146" s="772"/>
      <c r="AH146" s="772"/>
      <c r="AI146" s="772"/>
      <c r="AJ146" s="772"/>
      <c r="AK146" s="772"/>
    </row>
    <row r="147" spans="1:37" ht="15.75" hidden="1" customHeight="1" x14ac:dyDescent="0.2">
      <c r="A147" s="770"/>
      <c r="B147" s="771"/>
      <c r="C147" s="772"/>
      <c r="D147" s="772"/>
      <c r="E147" s="772"/>
      <c r="F147" s="772"/>
      <c r="G147" s="772"/>
      <c r="H147" s="772"/>
      <c r="I147" s="772"/>
      <c r="J147" s="772"/>
      <c r="K147" s="772"/>
      <c r="L147" s="772"/>
      <c r="M147" s="772"/>
      <c r="AA147" s="772"/>
      <c r="AB147" s="772"/>
      <c r="AC147" s="772"/>
      <c r="AD147" s="772"/>
      <c r="AE147" s="772"/>
      <c r="AF147" s="772"/>
      <c r="AG147" s="772"/>
      <c r="AH147" s="772"/>
      <c r="AI147" s="772"/>
      <c r="AJ147" s="772"/>
      <c r="AK147" s="772"/>
    </row>
    <row r="148" spans="1:37" ht="15.75" hidden="1" customHeight="1" x14ac:dyDescent="0.2">
      <c r="A148" s="770"/>
      <c r="B148" s="771"/>
      <c r="C148" s="772"/>
      <c r="D148" s="772"/>
      <c r="E148" s="772"/>
      <c r="F148" s="772"/>
      <c r="G148" s="772"/>
      <c r="H148" s="772"/>
      <c r="I148" s="772"/>
      <c r="J148" s="772"/>
      <c r="K148" s="772"/>
      <c r="L148" s="772"/>
      <c r="M148" s="772"/>
      <c r="AA148" s="772"/>
      <c r="AB148" s="772"/>
      <c r="AC148" s="772"/>
      <c r="AD148" s="772"/>
      <c r="AE148" s="772"/>
      <c r="AF148" s="772"/>
      <c r="AG148" s="772"/>
      <c r="AH148" s="772"/>
      <c r="AI148" s="772"/>
      <c r="AJ148" s="772"/>
      <c r="AK148" s="772"/>
    </row>
    <row r="149" spans="1:37" ht="15.75" hidden="1" customHeight="1" x14ac:dyDescent="0.2">
      <c r="A149" s="770"/>
      <c r="B149" s="771"/>
      <c r="C149" s="772"/>
      <c r="D149" s="772"/>
      <c r="E149" s="772"/>
      <c r="F149" s="772"/>
      <c r="G149" s="772"/>
      <c r="H149" s="772"/>
      <c r="I149" s="772"/>
      <c r="J149" s="772"/>
      <c r="K149" s="772"/>
      <c r="L149" s="772"/>
      <c r="M149" s="772"/>
      <c r="AA149" s="772"/>
      <c r="AB149" s="772"/>
      <c r="AC149" s="772"/>
      <c r="AD149" s="772"/>
      <c r="AE149" s="772"/>
      <c r="AF149" s="772"/>
      <c r="AG149" s="772"/>
      <c r="AH149" s="772"/>
      <c r="AI149" s="772"/>
      <c r="AJ149" s="772"/>
      <c r="AK149" s="772"/>
    </row>
    <row r="150" spans="1:37" ht="15.75" hidden="1" customHeight="1" x14ac:dyDescent="0.2">
      <c r="A150" s="770"/>
      <c r="B150" s="771"/>
      <c r="C150" s="772"/>
      <c r="D150" s="772"/>
      <c r="E150" s="772"/>
      <c r="F150" s="772"/>
      <c r="G150" s="772"/>
      <c r="H150" s="772"/>
      <c r="I150" s="772"/>
      <c r="J150" s="772"/>
      <c r="K150" s="772"/>
      <c r="L150" s="772"/>
      <c r="M150" s="772"/>
      <c r="AA150" s="772"/>
      <c r="AB150" s="772"/>
      <c r="AC150" s="772"/>
      <c r="AD150" s="772"/>
      <c r="AE150" s="772"/>
      <c r="AF150" s="772"/>
      <c r="AG150" s="772"/>
      <c r="AH150" s="772"/>
      <c r="AI150" s="772"/>
      <c r="AJ150" s="772"/>
      <c r="AK150" s="772"/>
    </row>
    <row r="151" spans="1:37" ht="15.75" hidden="1" customHeight="1" x14ac:dyDescent="0.2">
      <c r="A151" s="770"/>
      <c r="B151" s="771"/>
      <c r="C151" s="772"/>
      <c r="D151" s="772"/>
      <c r="E151" s="772"/>
      <c r="F151" s="772"/>
      <c r="G151" s="772"/>
      <c r="H151" s="772"/>
      <c r="I151" s="772"/>
      <c r="J151" s="772"/>
      <c r="K151" s="772"/>
      <c r="L151" s="772"/>
      <c r="M151" s="772"/>
      <c r="AA151" s="772"/>
      <c r="AB151" s="772"/>
      <c r="AC151" s="772"/>
      <c r="AD151" s="772"/>
      <c r="AE151" s="772"/>
      <c r="AF151" s="772"/>
      <c r="AG151" s="772"/>
      <c r="AH151" s="772"/>
      <c r="AI151" s="772"/>
      <c r="AJ151" s="772"/>
      <c r="AK151" s="772"/>
    </row>
    <row r="152" spans="1:37" ht="15.75" hidden="1" customHeight="1" x14ac:dyDescent="0.2">
      <c r="A152" s="770"/>
      <c r="B152" s="771"/>
      <c r="C152" s="772"/>
      <c r="D152" s="772"/>
      <c r="E152" s="772"/>
      <c r="F152" s="772"/>
      <c r="G152" s="772"/>
      <c r="H152" s="772"/>
      <c r="I152" s="772"/>
      <c r="J152" s="772"/>
      <c r="K152" s="772"/>
      <c r="L152" s="772"/>
      <c r="M152" s="772"/>
      <c r="AA152" s="772"/>
      <c r="AB152" s="772"/>
      <c r="AC152" s="772"/>
      <c r="AD152" s="772"/>
      <c r="AE152" s="772"/>
      <c r="AF152" s="772"/>
      <c r="AG152" s="772"/>
      <c r="AH152" s="772"/>
      <c r="AI152" s="772"/>
      <c r="AJ152" s="772"/>
      <c r="AK152" s="772"/>
    </row>
    <row r="153" spans="1:37" ht="15.75" hidden="1" customHeight="1" x14ac:dyDescent="0.2">
      <c r="A153" s="770"/>
      <c r="B153" s="771"/>
      <c r="C153" s="772"/>
      <c r="D153" s="772"/>
      <c r="E153" s="772"/>
      <c r="F153" s="772"/>
      <c r="G153" s="772"/>
      <c r="H153" s="772"/>
      <c r="I153" s="772"/>
      <c r="J153" s="772"/>
      <c r="K153" s="772"/>
      <c r="L153" s="772"/>
      <c r="M153" s="772"/>
      <c r="AA153" s="772"/>
      <c r="AB153" s="772"/>
      <c r="AC153" s="772"/>
      <c r="AD153" s="772"/>
      <c r="AE153" s="772"/>
      <c r="AF153" s="772"/>
      <c r="AG153" s="772"/>
      <c r="AH153" s="772"/>
      <c r="AI153" s="772"/>
      <c r="AJ153" s="772"/>
      <c r="AK153" s="772"/>
    </row>
    <row r="154" spans="1:37" ht="15.75" hidden="1" customHeight="1" x14ac:dyDescent="0.2">
      <c r="A154" s="770"/>
      <c r="B154" s="771"/>
      <c r="C154" s="772"/>
      <c r="D154" s="772"/>
      <c r="E154" s="772"/>
      <c r="F154" s="772"/>
      <c r="G154" s="772"/>
      <c r="H154" s="772"/>
      <c r="I154" s="772"/>
      <c r="J154" s="772"/>
      <c r="K154" s="772"/>
      <c r="L154" s="772"/>
      <c r="M154" s="772"/>
      <c r="AA154" s="772"/>
      <c r="AB154" s="772"/>
      <c r="AC154" s="772"/>
      <c r="AD154" s="772"/>
      <c r="AE154" s="772"/>
      <c r="AF154" s="772"/>
      <c r="AG154" s="772"/>
      <c r="AH154" s="772"/>
      <c r="AI154" s="772"/>
      <c r="AJ154" s="772"/>
      <c r="AK154" s="772"/>
    </row>
    <row r="155" spans="1:37" ht="15.75" hidden="1" customHeight="1" x14ac:dyDescent="0.2">
      <c r="A155" s="770"/>
      <c r="B155" s="771"/>
      <c r="C155" s="772"/>
      <c r="D155" s="772"/>
      <c r="E155" s="772"/>
      <c r="F155" s="772"/>
      <c r="G155" s="772"/>
      <c r="H155" s="772"/>
      <c r="I155" s="772"/>
      <c r="J155" s="772"/>
      <c r="K155" s="772"/>
      <c r="L155" s="772"/>
      <c r="M155" s="772"/>
      <c r="AA155" s="772"/>
      <c r="AB155" s="772"/>
      <c r="AC155" s="772"/>
      <c r="AD155" s="772"/>
      <c r="AE155" s="772"/>
      <c r="AF155" s="772"/>
      <c r="AG155" s="772"/>
      <c r="AH155" s="772"/>
      <c r="AI155" s="772"/>
      <c r="AJ155" s="772"/>
      <c r="AK155" s="772"/>
    </row>
    <row r="156" spans="1:37" ht="15.75" hidden="1" customHeight="1" x14ac:dyDescent="0.2">
      <c r="A156" s="770"/>
      <c r="B156" s="771"/>
      <c r="C156" s="772"/>
      <c r="D156" s="772"/>
      <c r="E156" s="772"/>
      <c r="F156" s="772"/>
      <c r="G156" s="772"/>
      <c r="H156" s="772"/>
      <c r="I156" s="772"/>
      <c r="J156" s="772"/>
      <c r="K156" s="772"/>
      <c r="L156" s="772"/>
      <c r="M156" s="772"/>
      <c r="AA156" s="772"/>
      <c r="AB156" s="772"/>
      <c r="AC156" s="772"/>
      <c r="AD156" s="772"/>
      <c r="AE156" s="772"/>
      <c r="AF156" s="772"/>
      <c r="AG156" s="772"/>
      <c r="AH156" s="772"/>
      <c r="AI156" s="772"/>
      <c r="AJ156" s="772"/>
      <c r="AK156" s="772"/>
    </row>
    <row r="157" spans="1:37" ht="15.75" hidden="1" customHeight="1" x14ac:dyDescent="0.2">
      <c r="A157" s="770"/>
      <c r="B157" s="771"/>
      <c r="C157" s="772"/>
      <c r="D157" s="772"/>
      <c r="E157" s="772"/>
      <c r="F157" s="772"/>
      <c r="G157" s="772"/>
      <c r="H157" s="772"/>
      <c r="I157" s="772"/>
      <c r="J157" s="772"/>
      <c r="K157" s="772"/>
      <c r="L157" s="772"/>
      <c r="M157" s="772"/>
      <c r="AA157" s="772"/>
      <c r="AB157" s="772"/>
      <c r="AC157" s="772"/>
      <c r="AD157" s="772"/>
      <c r="AE157" s="772"/>
      <c r="AF157" s="772"/>
      <c r="AG157" s="772"/>
      <c r="AH157" s="772"/>
      <c r="AI157" s="772"/>
      <c r="AJ157" s="772"/>
      <c r="AK157" s="772"/>
    </row>
    <row r="158" spans="1:37" ht="15.75" hidden="1" customHeight="1" x14ac:dyDescent="0.2">
      <c r="A158" s="770"/>
      <c r="B158" s="771"/>
      <c r="C158" s="772"/>
      <c r="D158" s="772"/>
      <c r="E158" s="772"/>
      <c r="F158" s="772"/>
      <c r="G158" s="772"/>
      <c r="H158" s="772"/>
      <c r="I158" s="772"/>
      <c r="J158" s="772"/>
      <c r="K158" s="772"/>
      <c r="L158" s="772"/>
      <c r="M158" s="772"/>
      <c r="AA158" s="772"/>
      <c r="AB158" s="772"/>
      <c r="AC158" s="772"/>
      <c r="AD158" s="772"/>
      <c r="AE158" s="772"/>
      <c r="AF158" s="772"/>
      <c r="AG158" s="772"/>
      <c r="AH158" s="772"/>
      <c r="AI158" s="772"/>
      <c r="AJ158" s="772"/>
      <c r="AK158" s="772"/>
    </row>
    <row r="159" spans="1:37" ht="15.75" hidden="1" customHeight="1" x14ac:dyDescent="0.2">
      <c r="A159" s="770"/>
      <c r="B159" s="771"/>
      <c r="C159" s="772"/>
      <c r="D159" s="772"/>
      <c r="E159" s="772"/>
      <c r="F159" s="772"/>
      <c r="G159" s="772"/>
      <c r="H159" s="772"/>
      <c r="I159" s="772"/>
      <c r="J159" s="772"/>
      <c r="K159" s="772"/>
      <c r="L159" s="772"/>
      <c r="M159" s="772"/>
      <c r="AA159" s="772"/>
      <c r="AB159" s="772"/>
      <c r="AC159" s="772"/>
      <c r="AD159" s="772"/>
      <c r="AE159" s="772"/>
      <c r="AF159" s="772"/>
      <c r="AG159" s="772"/>
      <c r="AH159" s="772"/>
      <c r="AI159" s="772"/>
      <c r="AJ159" s="772"/>
      <c r="AK159" s="772"/>
    </row>
    <row r="160" spans="1:37" ht="15.75" hidden="1" customHeight="1" x14ac:dyDescent="0.2">
      <c r="A160" s="770"/>
      <c r="B160" s="771"/>
      <c r="C160" s="772"/>
      <c r="D160" s="772"/>
      <c r="E160" s="772"/>
      <c r="F160" s="772"/>
      <c r="G160" s="772"/>
      <c r="H160" s="772"/>
      <c r="I160" s="772"/>
      <c r="J160" s="772"/>
      <c r="K160" s="772"/>
      <c r="L160" s="772"/>
      <c r="M160" s="772"/>
      <c r="AA160" s="772"/>
      <c r="AB160" s="772"/>
      <c r="AC160" s="772"/>
      <c r="AD160" s="772"/>
      <c r="AE160" s="772"/>
      <c r="AF160" s="772"/>
      <c r="AG160" s="772"/>
      <c r="AH160" s="772"/>
      <c r="AI160" s="772"/>
      <c r="AJ160" s="772"/>
      <c r="AK160" s="772"/>
    </row>
    <row r="161" spans="1:37" ht="15.75" hidden="1" customHeight="1" x14ac:dyDescent="0.2">
      <c r="A161" s="770"/>
      <c r="B161" s="771"/>
      <c r="C161" s="772"/>
      <c r="D161" s="772"/>
      <c r="E161" s="772"/>
      <c r="F161" s="772"/>
      <c r="G161" s="772"/>
      <c r="H161" s="772"/>
      <c r="I161" s="772"/>
      <c r="J161" s="772"/>
      <c r="K161" s="772"/>
      <c r="L161" s="772"/>
      <c r="M161" s="772"/>
      <c r="AA161" s="772"/>
      <c r="AB161" s="772"/>
      <c r="AC161" s="772"/>
      <c r="AD161" s="772"/>
      <c r="AE161" s="772"/>
      <c r="AF161" s="772"/>
      <c r="AG161" s="772"/>
      <c r="AH161" s="772"/>
      <c r="AI161" s="772"/>
      <c r="AJ161" s="772"/>
      <c r="AK161" s="772"/>
    </row>
    <row r="162" spans="1:37" ht="15.75" hidden="1" customHeight="1" x14ac:dyDescent="0.2">
      <c r="A162" s="770"/>
      <c r="B162" s="771"/>
      <c r="C162" s="772"/>
      <c r="D162" s="772"/>
      <c r="E162" s="772"/>
      <c r="F162" s="772"/>
      <c r="G162" s="772"/>
      <c r="H162" s="772"/>
      <c r="I162" s="772"/>
      <c r="J162" s="772"/>
      <c r="K162" s="772"/>
      <c r="L162" s="772"/>
      <c r="M162" s="772"/>
      <c r="AA162" s="772"/>
      <c r="AB162" s="772"/>
      <c r="AC162" s="772"/>
      <c r="AD162" s="772"/>
      <c r="AE162" s="772"/>
      <c r="AF162" s="772"/>
      <c r="AG162" s="772"/>
      <c r="AH162" s="772"/>
      <c r="AI162" s="772"/>
      <c r="AJ162" s="772"/>
      <c r="AK162" s="772"/>
    </row>
    <row r="163" spans="1:37" ht="15.75" hidden="1" customHeight="1" x14ac:dyDescent="0.2">
      <c r="A163" s="770"/>
      <c r="B163" s="771"/>
      <c r="C163" s="772"/>
      <c r="D163" s="772"/>
      <c r="E163" s="772"/>
      <c r="F163" s="772"/>
      <c r="G163" s="772"/>
      <c r="H163" s="772"/>
      <c r="I163" s="772"/>
      <c r="J163" s="772"/>
      <c r="K163" s="772"/>
      <c r="L163" s="772"/>
      <c r="M163" s="772"/>
      <c r="AA163" s="772"/>
      <c r="AB163" s="772"/>
      <c r="AC163" s="772"/>
      <c r="AD163" s="772"/>
      <c r="AE163" s="772"/>
      <c r="AF163" s="772"/>
      <c r="AG163" s="772"/>
      <c r="AH163" s="772"/>
      <c r="AI163" s="772"/>
      <c r="AJ163" s="772"/>
      <c r="AK163" s="772"/>
    </row>
    <row r="164" spans="1:37" ht="15.75" hidden="1" customHeight="1" x14ac:dyDescent="0.2">
      <c r="A164" s="770"/>
      <c r="B164" s="771"/>
      <c r="C164" s="772"/>
      <c r="D164" s="772"/>
      <c r="E164" s="772"/>
      <c r="F164" s="772"/>
      <c r="G164" s="772"/>
      <c r="H164" s="772"/>
      <c r="I164" s="772"/>
      <c r="J164" s="772"/>
      <c r="K164" s="772"/>
      <c r="L164" s="772"/>
      <c r="M164" s="772"/>
      <c r="AA164" s="772"/>
      <c r="AB164" s="772"/>
      <c r="AC164" s="772"/>
      <c r="AD164" s="772"/>
      <c r="AE164" s="772"/>
      <c r="AF164" s="772"/>
      <c r="AG164" s="772"/>
      <c r="AH164" s="772"/>
      <c r="AI164" s="772"/>
      <c r="AJ164" s="772"/>
      <c r="AK164" s="772"/>
    </row>
    <row r="165" spans="1:37" ht="15.75" hidden="1" customHeight="1" x14ac:dyDescent="0.2">
      <c r="A165" s="770"/>
      <c r="B165" s="771"/>
      <c r="C165" s="772"/>
      <c r="D165" s="772"/>
      <c r="E165" s="772"/>
      <c r="F165" s="772"/>
      <c r="G165" s="772"/>
      <c r="H165" s="772"/>
      <c r="I165" s="772"/>
      <c r="J165" s="772"/>
      <c r="K165" s="772"/>
      <c r="L165" s="772"/>
      <c r="M165" s="772"/>
      <c r="AA165" s="772"/>
      <c r="AB165" s="772"/>
      <c r="AC165" s="772"/>
      <c r="AD165" s="772"/>
      <c r="AE165" s="772"/>
      <c r="AF165" s="772"/>
      <c r="AG165" s="772"/>
      <c r="AH165" s="772"/>
      <c r="AI165" s="772"/>
      <c r="AJ165" s="772"/>
      <c r="AK165" s="772"/>
    </row>
    <row r="166" spans="1:37" ht="15.75" hidden="1" customHeight="1" x14ac:dyDescent="0.2">
      <c r="A166" s="770"/>
      <c r="B166" s="771"/>
      <c r="C166" s="772"/>
      <c r="D166" s="772"/>
      <c r="E166" s="772"/>
      <c r="F166" s="772"/>
      <c r="G166" s="772"/>
      <c r="H166" s="772"/>
      <c r="I166" s="772"/>
      <c r="J166" s="772"/>
      <c r="K166" s="772"/>
      <c r="L166" s="772"/>
      <c r="M166" s="772"/>
      <c r="AA166" s="772"/>
      <c r="AB166" s="772"/>
      <c r="AC166" s="772"/>
      <c r="AD166" s="772"/>
      <c r="AE166" s="772"/>
      <c r="AF166" s="772"/>
      <c r="AG166" s="772"/>
      <c r="AH166" s="772"/>
      <c r="AI166" s="772"/>
      <c r="AJ166" s="772"/>
      <c r="AK166" s="772"/>
    </row>
    <row r="167" spans="1:37" ht="15.75" hidden="1" customHeight="1" x14ac:dyDescent="0.2">
      <c r="A167" s="770"/>
      <c r="B167" s="771"/>
      <c r="C167" s="772"/>
      <c r="D167" s="772"/>
      <c r="E167" s="772"/>
      <c r="F167" s="772"/>
      <c r="G167" s="772"/>
      <c r="H167" s="772"/>
      <c r="I167" s="772"/>
      <c r="J167" s="772"/>
      <c r="K167" s="772"/>
      <c r="L167" s="772"/>
      <c r="M167" s="772"/>
      <c r="AA167" s="772"/>
      <c r="AB167" s="772"/>
      <c r="AC167" s="772"/>
      <c r="AD167" s="772"/>
      <c r="AE167" s="772"/>
      <c r="AF167" s="772"/>
      <c r="AG167" s="772"/>
      <c r="AH167" s="772"/>
      <c r="AI167" s="772"/>
      <c r="AJ167" s="772"/>
      <c r="AK167" s="772"/>
    </row>
    <row r="168" spans="1:37" ht="15.75" hidden="1" customHeight="1" x14ac:dyDescent="0.2">
      <c r="A168" s="770"/>
      <c r="B168" s="771"/>
      <c r="C168" s="772"/>
      <c r="D168" s="772"/>
      <c r="E168" s="772"/>
      <c r="F168" s="772"/>
      <c r="G168" s="772"/>
      <c r="H168" s="772"/>
      <c r="I168" s="772"/>
      <c r="J168" s="772"/>
      <c r="K168" s="772"/>
      <c r="L168" s="772"/>
      <c r="M168" s="772"/>
      <c r="AA168" s="772"/>
      <c r="AB168" s="772"/>
      <c r="AC168" s="772"/>
      <c r="AD168" s="772"/>
      <c r="AE168" s="772"/>
      <c r="AF168" s="772"/>
      <c r="AG168" s="772"/>
      <c r="AH168" s="772"/>
      <c r="AI168" s="772"/>
      <c r="AJ168" s="772"/>
      <c r="AK168" s="772"/>
    </row>
    <row r="169" spans="1:37" ht="15.75" hidden="1" customHeight="1" x14ac:dyDescent="0.2">
      <c r="A169" s="770"/>
      <c r="B169" s="771"/>
      <c r="C169" s="772"/>
      <c r="D169" s="772"/>
      <c r="E169" s="772"/>
      <c r="F169" s="772"/>
      <c r="G169" s="772"/>
      <c r="H169" s="772"/>
      <c r="I169" s="772"/>
      <c r="J169" s="772"/>
      <c r="K169" s="772"/>
      <c r="L169" s="772"/>
      <c r="M169" s="772"/>
      <c r="AA169" s="772"/>
      <c r="AB169" s="772"/>
      <c r="AC169" s="772"/>
      <c r="AD169" s="772"/>
      <c r="AE169" s="772"/>
      <c r="AF169" s="772"/>
      <c r="AG169" s="772"/>
      <c r="AH169" s="772"/>
      <c r="AI169" s="772"/>
      <c r="AJ169" s="772"/>
      <c r="AK169" s="772"/>
    </row>
    <row r="170" spans="1:37" ht="15.75" hidden="1" customHeight="1" x14ac:dyDescent="0.2">
      <c r="A170" s="770"/>
      <c r="B170" s="771"/>
      <c r="C170" s="772"/>
      <c r="D170" s="772"/>
      <c r="E170" s="772"/>
      <c r="F170" s="772"/>
      <c r="G170" s="772"/>
      <c r="H170" s="772"/>
      <c r="I170" s="772"/>
      <c r="J170" s="772"/>
      <c r="K170" s="772"/>
      <c r="L170" s="772"/>
      <c r="M170" s="772"/>
      <c r="AA170" s="772"/>
      <c r="AB170" s="772"/>
      <c r="AC170" s="772"/>
      <c r="AD170" s="772"/>
      <c r="AE170" s="772"/>
      <c r="AF170" s="772"/>
      <c r="AG170" s="772"/>
      <c r="AH170" s="772"/>
      <c r="AI170" s="772"/>
      <c r="AJ170" s="772"/>
      <c r="AK170" s="772"/>
    </row>
    <row r="171" spans="1:37" ht="15.75" hidden="1" customHeight="1" x14ac:dyDescent="0.2">
      <c r="A171" s="770"/>
      <c r="B171" s="771"/>
      <c r="C171" s="772"/>
      <c r="D171" s="772"/>
      <c r="E171" s="772"/>
      <c r="F171" s="772"/>
      <c r="G171" s="772"/>
      <c r="H171" s="772"/>
      <c r="I171" s="772"/>
      <c r="J171" s="772"/>
      <c r="K171" s="772"/>
      <c r="L171" s="772"/>
      <c r="M171" s="772"/>
      <c r="AA171" s="772"/>
      <c r="AB171" s="772"/>
      <c r="AC171" s="772"/>
      <c r="AD171" s="772"/>
      <c r="AE171" s="772"/>
      <c r="AF171" s="772"/>
      <c r="AG171" s="772"/>
      <c r="AH171" s="772"/>
      <c r="AI171" s="772"/>
      <c r="AJ171" s="772"/>
      <c r="AK171" s="772"/>
    </row>
    <row r="172" spans="1:37" ht="15.75" hidden="1" customHeight="1" x14ac:dyDescent="0.2">
      <c r="A172" s="770"/>
      <c r="B172" s="771"/>
      <c r="C172" s="772"/>
      <c r="D172" s="772"/>
      <c r="E172" s="772"/>
      <c r="F172" s="772"/>
      <c r="G172" s="772"/>
      <c r="H172" s="772"/>
      <c r="I172" s="772"/>
      <c r="J172" s="772"/>
      <c r="K172" s="772"/>
      <c r="L172" s="772"/>
      <c r="M172" s="772"/>
      <c r="AA172" s="772"/>
      <c r="AB172" s="772"/>
      <c r="AC172" s="772"/>
      <c r="AD172" s="772"/>
      <c r="AE172" s="772"/>
      <c r="AF172" s="772"/>
      <c r="AG172" s="772"/>
      <c r="AH172" s="772"/>
      <c r="AI172" s="772"/>
      <c r="AJ172" s="772"/>
      <c r="AK172" s="772"/>
    </row>
    <row r="173" spans="1:37" ht="15.75" hidden="1" customHeight="1" x14ac:dyDescent="0.2">
      <c r="A173" s="770"/>
      <c r="B173" s="771"/>
      <c r="C173" s="772"/>
      <c r="D173" s="772"/>
      <c r="E173" s="772"/>
      <c r="F173" s="772"/>
      <c r="G173" s="772"/>
      <c r="H173" s="772"/>
      <c r="I173" s="772"/>
      <c r="J173" s="772"/>
      <c r="K173" s="772"/>
      <c r="L173" s="772"/>
      <c r="M173" s="772"/>
      <c r="AA173" s="772"/>
      <c r="AB173" s="772"/>
      <c r="AC173" s="772"/>
      <c r="AD173" s="772"/>
      <c r="AE173" s="772"/>
      <c r="AF173" s="772"/>
      <c r="AG173" s="772"/>
      <c r="AH173" s="772"/>
      <c r="AI173" s="772"/>
      <c r="AJ173" s="772"/>
      <c r="AK173" s="772"/>
    </row>
    <row r="174" spans="1:37" ht="15.75" hidden="1" customHeight="1" x14ac:dyDescent="0.2">
      <c r="A174" s="770"/>
      <c r="B174" s="771"/>
      <c r="C174" s="772"/>
      <c r="D174" s="772"/>
      <c r="E174" s="772"/>
      <c r="F174" s="772"/>
      <c r="G174" s="772"/>
      <c r="H174" s="772"/>
      <c r="I174" s="772"/>
      <c r="J174" s="772"/>
      <c r="K174" s="772"/>
      <c r="L174" s="772"/>
      <c r="M174" s="772"/>
      <c r="AA174" s="772"/>
      <c r="AB174" s="772"/>
      <c r="AC174" s="772"/>
      <c r="AD174" s="772"/>
      <c r="AE174" s="772"/>
      <c r="AF174" s="772"/>
      <c r="AG174" s="772"/>
      <c r="AH174" s="772"/>
      <c r="AI174" s="772"/>
      <c r="AJ174" s="772"/>
      <c r="AK174" s="772"/>
    </row>
    <row r="175" spans="1:37" ht="15.75" hidden="1" customHeight="1" x14ac:dyDescent="0.2">
      <c r="A175" s="770"/>
      <c r="B175" s="771"/>
      <c r="C175" s="772"/>
      <c r="D175" s="772"/>
      <c r="E175" s="772"/>
      <c r="F175" s="772"/>
      <c r="G175" s="772"/>
      <c r="H175" s="772"/>
      <c r="I175" s="772"/>
      <c r="J175" s="772"/>
      <c r="K175" s="772"/>
      <c r="L175" s="772"/>
      <c r="M175" s="772"/>
      <c r="AA175" s="772"/>
      <c r="AB175" s="772"/>
      <c r="AC175" s="772"/>
      <c r="AD175" s="772"/>
      <c r="AE175" s="772"/>
      <c r="AF175" s="772"/>
      <c r="AG175" s="772"/>
      <c r="AH175" s="772"/>
      <c r="AI175" s="772"/>
      <c r="AJ175" s="772"/>
      <c r="AK175" s="772"/>
    </row>
    <row r="176" spans="1:37" ht="15.75" hidden="1" customHeight="1" x14ac:dyDescent="0.2">
      <c r="A176" s="770"/>
      <c r="B176" s="771"/>
      <c r="C176" s="772"/>
      <c r="D176" s="772"/>
      <c r="E176" s="772"/>
      <c r="F176" s="772"/>
      <c r="G176" s="772"/>
      <c r="H176" s="772"/>
      <c r="I176" s="772"/>
      <c r="J176" s="772"/>
      <c r="K176" s="772"/>
      <c r="L176" s="772"/>
      <c r="M176" s="772"/>
      <c r="AA176" s="772"/>
      <c r="AB176" s="772"/>
      <c r="AC176" s="772"/>
      <c r="AD176" s="772"/>
      <c r="AE176" s="772"/>
      <c r="AF176" s="772"/>
      <c r="AG176" s="772"/>
      <c r="AH176" s="772"/>
      <c r="AI176" s="772"/>
      <c r="AJ176" s="772"/>
      <c r="AK176" s="772"/>
    </row>
    <row r="177" spans="1:37" ht="15.75" hidden="1" customHeight="1" x14ac:dyDescent="0.2">
      <c r="A177" s="770"/>
      <c r="B177" s="771"/>
      <c r="C177" s="772"/>
      <c r="D177" s="772"/>
      <c r="E177" s="772"/>
      <c r="F177" s="772"/>
      <c r="G177" s="772"/>
      <c r="H177" s="772"/>
      <c r="I177" s="772"/>
      <c r="J177" s="772"/>
      <c r="K177" s="772"/>
      <c r="L177" s="772"/>
      <c r="M177" s="772"/>
      <c r="AA177" s="772"/>
      <c r="AB177" s="772"/>
      <c r="AC177" s="772"/>
      <c r="AD177" s="772"/>
      <c r="AE177" s="772"/>
      <c r="AF177" s="772"/>
      <c r="AG177" s="772"/>
      <c r="AH177" s="772"/>
      <c r="AI177" s="772"/>
      <c r="AJ177" s="772"/>
      <c r="AK177" s="772"/>
    </row>
    <row r="178" spans="1:37" ht="15.75" hidden="1" customHeight="1" x14ac:dyDescent="0.2">
      <c r="A178" s="770"/>
      <c r="B178" s="771"/>
      <c r="C178" s="772"/>
      <c r="D178" s="772"/>
      <c r="E178" s="772"/>
      <c r="F178" s="772"/>
      <c r="G178" s="772"/>
      <c r="H178" s="772"/>
      <c r="I178" s="772"/>
      <c r="J178" s="772"/>
      <c r="K178" s="772"/>
      <c r="L178" s="772"/>
      <c r="M178" s="772"/>
      <c r="AA178" s="772"/>
      <c r="AB178" s="772"/>
      <c r="AC178" s="772"/>
      <c r="AD178" s="772"/>
      <c r="AE178" s="772"/>
      <c r="AF178" s="772"/>
      <c r="AG178" s="772"/>
      <c r="AH178" s="772"/>
      <c r="AI178" s="772"/>
      <c r="AJ178" s="772"/>
      <c r="AK178" s="772"/>
    </row>
    <row r="179" spans="1:37" ht="15.75" hidden="1" customHeight="1" x14ac:dyDescent="0.2">
      <c r="A179" s="770"/>
      <c r="B179" s="771"/>
      <c r="C179" s="772"/>
      <c r="D179" s="772"/>
      <c r="E179" s="772"/>
      <c r="F179" s="772"/>
      <c r="G179" s="772"/>
      <c r="H179" s="772"/>
      <c r="I179" s="772"/>
      <c r="J179" s="772"/>
      <c r="K179" s="772"/>
      <c r="L179" s="772"/>
      <c r="M179" s="772"/>
      <c r="AA179" s="772"/>
      <c r="AB179" s="772"/>
      <c r="AC179" s="772"/>
      <c r="AD179" s="772"/>
      <c r="AE179" s="772"/>
      <c r="AF179" s="772"/>
      <c r="AG179" s="772"/>
      <c r="AH179" s="772"/>
      <c r="AI179" s="772"/>
      <c r="AJ179" s="772"/>
      <c r="AK179" s="772"/>
    </row>
    <row r="180" spans="1:37" ht="15.75" hidden="1" customHeight="1" x14ac:dyDescent="0.2">
      <c r="A180" s="770"/>
      <c r="B180" s="771"/>
      <c r="C180" s="772"/>
      <c r="D180" s="772"/>
      <c r="E180" s="772"/>
      <c r="F180" s="772"/>
      <c r="G180" s="772"/>
      <c r="H180" s="772"/>
      <c r="I180" s="772"/>
      <c r="J180" s="772"/>
      <c r="K180" s="772"/>
      <c r="L180" s="772"/>
      <c r="M180" s="772"/>
      <c r="AA180" s="772"/>
      <c r="AB180" s="772"/>
      <c r="AC180" s="772"/>
      <c r="AD180" s="772"/>
      <c r="AE180" s="772"/>
      <c r="AF180" s="772"/>
      <c r="AG180" s="772"/>
      <c r="AH180" s="772"/>
      <c r="AI180" s="772"/>
      <c r="AJ180" s="772"/>
      <c r="AK180" s="772"/>
    </row>
    <row r="181" spans="1:37" ht="15.75" hidden="1" customHeight="1" x14ac:dyDescent="0.2">
      <c r="A181" s="770"/>
      <c r="B181" s="771"/>
      <c r="C181" s="772"/>
      <c r="D181" s="772"/>
      <c r="E181" s="772"/>
      <c r="F181" s="772"/>
      <c r="G181" s="772"/>
      <c r="H181" s="772"/>
      <c r="I181" s="772"/>
      <c r="J181" s="772"/>
      <c r="K181" s="772"/>
      <c r="L181" s="772"/>
      <c r="M181" s="772"/>
      <c r="AA181" s="772"/>
      <c r="AB181" s="772"/>
      <c r="AC181" s="772"/>
      <c r="AD181" s="772"/>
      <c r="AE181" s="772"/>
      <c r="AF181" s="772"/>
      <c r="AG181" s="772"/>
      <c r="AH181" s="772"/>
      <c r="AI181" s="772"/>
      <c r="AJ181" s="772"/>
      <c r="AK181" s="772"/>
    </row>
    <row r="182" spans="1:37" ht="15.75" hidden="1" customHeight="1" x14ac:dyDescent="0.2">
      <c r="A182" s="770"/>
      <c r="B182" s="771"/>
      <c r="C182" s="772"/>
      <c r="D182" s="772"/>
      <c r="E182" s="772"/>
      <c r="F182" s="772"/>
      <c r="G182" s="772"/>
      <c r="H182" s="772"/>
      <c r="I182" s="772"/>
      <c r="J182" s="772"/>
      <c r="K182" s="772"/>
      <c r="L182" s="772"/>
      <c r="M182" s="772"/>
      <c r="AA182" s="772"/>
      <c r="AB182" s="772"/>
      <c r="AC182" s="772"/>
      <c r="AD182" s="772"/>
      <c r="AE182" s="772"/>
      <c r="AF182" s="772"/>
      <c r="AG182" s="772"/>
      <c r="AH182" s="772"/>
      <c r="AI182" s="772"/>
      <c r="AJ182" s="772"/>
      <c r="AK182" s="772"/>
    </row>
    <row r="183" spans="1:37" ht="15.75" hidden="1" customHeight="1" x14ac:dyDescent="0.2">
      <c r="A183" s="770"/>
      <c r="B183" s="771"/>
      <c r="C183" s="772"/>
      <c r="D183" s="772"/>
      <c r="E183" s="772"/>
      <c r="F183" s="772"/>
      <c r="G183" s="772"/>
      <c r="H183" s="772"/>
      <c r="I183" s="772"/>
      <c r="J183" s="772"/>
      <c r="K183" s="772"/>
      <c r="L183" s="772"/>
      <c r="M183" s="772"/>
      <c r="AA183" s="772"/>
      <c r="AB183" s="772"/>
      <c r="AC183" s="772"/>
      <c r="AD183" s="772"/>
      <c r="AE183" s="772"/>
      <c r="AF183" s="772"/>
      <c r="AG183" s="772"/>
      <c r="AH183" s="772"/>
      <c r="AI183" s="772"/>
      <c r="AJ183" s="772"/>
      <c r="AK183" s="772"/>
    </row>
    <row r="184" spans="1:37" ht="15.75" hidden="1" customHeight="1" x14ac:dyDescent="0.2">
      <c r="A184" s="770"/>
      <c r="B184" s="771"/>
      <c r="C184" s="772"/>
      <c r="D184" s="772"/>
      <c r="E184" s="772"/>
      <c r="F184" s="772"/>
      <c r="G184" s="772"/>
      <c r="H184" s="772"/>
      <c r="I184" s="772"/>
      <c r="J184" s="772"/>
      <c r="K184" s="772"/>
      <c r="L184" s="772"/>
      <c r="M184" s="772"/>
      <c r="AA184" s="772"/>
      <c r="AB184" s="772"/>
      <c r="AC184" s="772"/>
      <c r="AD184" s="772"/>
      <c r="AE184" s="772"/>
      <c r="AF184" s="772"/>
      <c r="AG184" s="772"/>
      <c r="AH184" s="772"/>
      <c r="AI184" s="772"/>
      <c r="AJ184" s="772"/>
      <c r="AK184" s="772"/>
    </row>
    <row r="185" spans="1:37" ht="15.75" hidden="1" customHeight="1" x14ac:dyDescent="0.2">
      <c r="A185" s="770"/>
      <c r="B185" s="771"/>
      <c r="C185" s="772"/>
      <c r="D185" s="772"/>
      <c r="E185" s="772"/>
      <c r="F185" s="772"/>
      <c r="G185" s="772"/>
      <c r="H185" s="772"/>
      <c r="I185" s="772"/>
      <c r="J185" s="772"/>
      <c r="K185" s="772"/>
      <c r="L185" s="772"/>
      <c r="M185" s="772"/>
      <c r="AA185" s="772"/>
      <c r="AB185" s="772"/>
      <c r="AC185" s="772"/>
      <c r="AD185" s="772"/>
      <c r="AE185" s="772"/>
      <c r="AF185" s="772"/>
      <c r="AG185" s="772"/>
      <c r="AH185" s="772"/>
      <c r="AI185" s="772"/>
      <c r="AJ185" s="772"/>
      <c r="AK185" s="772"/>
    </row>
    <row r="186" spans="1:37" ht="15.75" hidden="1" customHeight="1" x14ac:dyDescent="0.2">
      <c r="A186" s="770"/>
      <c r="B186" s="771"/>
      <c r="C186" s="772"/>
      <c r="D186" s="772"/>
      <c r="E186" s="772"/>
      <c r="F186" s="772"/>
      <c r="G186" s="772"/>
      <c r="H186" s="772"/>
      <c r="I186" s="772"/>
      <c r="J186" s="772"/>
      <c r="K186" s="772"/>
      <c r="L186" s="772"/>
      <c r="M186" s="772"/>
      <c r="AA186" s="772"/>
      <c r="AB186" s="772"/>
      <c r="AC186" s="772"/>
      <c r="AD186" s="772"/>
      <c r="AE186" s="772"/>
      <c r="AF186" s="772"/>
      <c r="AG186" s="772"/>
      <c r="AH186" s="772"/>
      <c r="AI186" s="772"/>
      <c r="AJ186" s="772"/>
      <c r="AK186" s="772"/>
    </row>
    <row r="187" spans="1:37" ht="15.75" hidden="1" customHeight="1" x14ac:dyDescent="0.2">
      <c r="A187" s="770"/>
      <c r="B187" s="771"/>
      <c r="C187" s="772"/>
      <c r="D187" s="772"/>
      <c r="E187" s="772"/>
      <c r="F187" s="772"/>
      <c r="G187" s="772"/>
      <c r="H187" s="772"/>
      <c r="I187" s="772"/>
      <c r="J187" s="772"/>
      <c r="K187" s="772"/>
      <c r="L187" s="772"/>
      <c r="M187" s="772"/>
      <c r="AA187" s="772"/>
      <c r="AB187" s="772"/>
      <c r="AC187" s="772"/>
      <c r="AD187" s="772"/>
      <c r="AE187" s="772"/>
      <c r="AF187" s="772"/>
      <c r="AG187" s="772"/>
      <c r="AH187" s="772"/>
      <c r="AI187" s="772"/>
      <c r="AJ187" s="772"/>
      <c r="AK187" s="772"/>
    </row>
    <row r="188" spans="1:37" ht="15.75" hidden="1" customHeight="1" x14ac:dyDescent="0.2">
      <c r="A188" s="770"/>
      <c r="B188" s="771"/>
      <c r="C188" s="772"/>
      <c r="D188" s="772"/>
      <c r="E188" s="772"/>
      <c r="F188" s="772"/>
      <c r="G188" s="772"/>
      <c r="H188" s="772"/>
      <c r="I188" s="772"/>
      <c r="J188" s="772"/>
      <c r="K188" s="772"/>
      <c r="L188" s="772"/>
      <c r="M188" s="772"/>
      <c r="AA188" s="772"/>
      <c r="AB188" s="772"/>
      <c r="AC188" s="772"/>
      <c r="AD188" s="772"/>
      <c r="AE188" s="772"/>
      <c r="AF188" s="772"/>
      <c r="AG188" s="772"/>
      <c r="AH188" s="772"/>
      <c r="AI188" s="772"/>
      <c r="AJ188" s="772"/>
      <c r="AK188" s="772"/>
    </row>
    <row r="189" spans="1:37" ht="15.75" hidden="1" customHeight="1" x14ac:dyDescent="0.2">
      <c r="A189" s="770"/>
      <c r="B189" s="771"/>
      <c r="C189" s="772"/>
      <c r="D189" s="772"/>
      <c r="E189" s="772"/>
      <c r="F189" s="772"/>
      <c r="G189" s="772"/>
      <c r="H189" s="772"/>
      <c r="I189" s="772"/>
      <c r="J189" s="772"/>
      <c r="K189" s="772"/>
      <c r="L189" s="772"/>
      <c r="M189" s="772"/>
      <c r="AA189" s="772"/>
      <c r="AB189" s="772"/>
      <c r="AC189" s="772"/>
      <c r="AD189" s="772"/>
      <c r="AE189" s="772"/>
      <c r="AF189" s="772"/>
      <c r="AG189" s="772"/>
      <c r="AH189" s="772"/>
      <c r="AI189" s="772"/>
      <c r="AJ189" s="772"/>
      <c r="AK189" s="772"/>
    </row>
    <row r="190" spans="1:37" ht="15.75" hidden="1" customHeight="1" x14ac:dyDescent="0.2">
      <c r="A190" s="770"/>
      <c r="B190" s="771"/>
      <c r="C190" s="772"/>
      <c r="D190" s="772"/>
      <c r="E190" s="772"/>
      <c r="F190" s="772"/>
      <c r="G190" s="772"/>
      <c r="H190" s="772"/>
      <c r="I190" s="772"/>
      <c r="J190" s="772"/>
      <c r="K190" s="772"/>
      <c r="L190" s="772"/>
      <c r="M190" s="772"/>
      <c r="AA190" s="772"/>
      <c r="AB190" s="772"/>
      <c r="AC190" s="772"/>
      <c r="AD190" s="772"/>
      <c r="AE190" s="772"/>
      <c r="AF190" s="772"/>
      <c r="AG190" s="772"/>
      <c r="AH190" s="772"/>
      <c r="AI190" s="772"/>
      <c r="AJ190" s="772"/>
      <c r="AK190" s="772"/>
    </row>
    <row r="191" spans="1:37" ht="15.75" hidden="1" customHeight="1" x14ac:dyDescent="0.2">
      <c r="A191" s="770"/>
      <c r="B191" s="771"/>
      <c r="C191" s="772"/>
      <c r="D191" s="772"/>
      <c r="E191" s="772"/>
      <c r="F191" s="772"/>
      <c r="G191" s="772"/>
      <c r="H191" s="772"/>
      <c r="I191" s="772"/>
      <c r="J191" s="772"/>
      <c r="K191" s="772"/>
      <c r="L191" s="772"/>
      <c r="M191" s="772"/>
      <c r="AA191" s="772"/>
      <c r="AB191" s="772"/>
      <c r="AC191" s="772"/>
      <c r="AD191" s="772"/>
      <c r="AE191" s="772"/>
      <c r="AF191" s="772"/>
      <c r="AG191" s="772"/>
      <c r="AH191" s="772"/>
      <c r="AI191" s="772"/>
      <c r="AJ191" s="772"/>
      <c r="AK191" s="772"/>
    </row>
    <row r="192" spans="1:37" ht="15.75" hidden="1" customHeight="1" x14ac:dyDescent="0.2">
      <c r="A192" s="770"/>
      <c r="B192" s="771"/>
      <c r="C192" s="772"/>
      <c r="D192" s="772"/>
      <c r="E192" s="772"/>
      <c r="F192" s="772"/>
      <c r="G192" s="772"/>
      <c r="H192" s="772"/>
      <c r="I192" s="772"/>
      <c r="J192" s="772"/>
      <c r="K192" s="772"/>
      <c r="L192" s="772"/>
      <c r="M192" s="772"/>
      <c r="AA192" s="772"/>
      <c r="AB192" s="772"/>
      <c r="AC192" s="772"/>
      <c r="AD192" s="772"/>
      <c r="AE192" s="772"/>
      <c r="AF192" s="772"/>
      <c r="AG192" s="772"/>
      <c r="AH192" s="772"/>
      <c r="AI192" s="772"/>
      <c r="AJ192" s="772"/>
      <c r="AK192" s="772"/>
    </row>
    <row r="193" spans="1:37" ht="15.75" hidden="1" customHeight="1" x14ac:dyDescent="0.2">
      <c r="A193" s="770"/>
      <c r="B193" s="771"/>
      <c r="C193" s="772"/>
      <c r="D193" s="772"/>
      <c r="E193" s="772"/>
      <c r="F193" s="772"/>
      <c r="G193" s="772"/>
      <c r="H193" s="772"/>
      <c r="I193" s="772"/>
      <c r="J193" s="772"/>
      <c r="K193" s="772"/>
      <c r="L193" s="772"/>
      <c r="M193" s="772"/>
      <c r="AA193" s="772"/>
      <c r="AB193" s="772"/>
      <c r="AC193" s="772"/>
      <c r="AD193" s="772"/>
      <c r="AE193" s="772"/>
      <c r="AF193" s="772"/>
      <c r="AG193" s="772"/>
      <c r="AH193" s="772"/>
      <c r="AI193" s="772"/>
      <c r="AJ193" s="772"/>
      <c r="AK193" s="772"/>
    </row>
    <row r="194" spans="1:37" ht="15.75" hidden="1" customHeight="1" x14ac:dyDescent="0.2">
      <c r="A194" s="770"/>
      <c r="B194" s="771"/>
      <c r="C194" s="772"/>
      <c r="D194" s="772"/>
      <c r="E194" s="772"/>
      <c r="F194" s="772"/>
      <c r="G194" s="772"/>
      <c r="H194" s="772"/>
      <c r="I194" s="772"/>
      <c r="J194" s="772"/>
      <c r="K194" s="772"/>
      <c r="L194" s="772"/>
      <c r="M194" s="772"/>
      <c r="AA194" s="772"/>
      <c r="AB194" s="772"/>
      <c r="AC194" s="772"/>
      <c r="AD194" s="772"/>
      <c r="AE194" s="772"/>
      <c r="AF194" s="772"/>
      <c r="AG194" s="772"/>
      <c r="AH194" s="772"/>
      <c r="AI194" s="772"/>
      <c r="AJ194" s="772"/>
      <c r="AK194" s="772"/>
    </row>
    <row r="195" spans="1:37" ht="15.75" hidden="1" customHeight="1" x14ac:dyDescent="0.2">
      <c r="A195" s="770"/>
      <c r="B195" s="771"/>
      <c r="C195" s="772"/>
      <c r="D195" s="772"/>
      <c r="E195" s="772"/>
      <c r="F195" s="772"/>
      <c r="G195" s="772"/>
      <c r="H195" s="772"/>
      <c r="I195" s="772"/>
      <c r="J195" s="772"/>
      <c r="K195" s="772"/>
      <c r="L195" s="772"/>
      <c r="M195" s="772"/>
      <c r="AA195" s="772"/>
      <c r="AB195" s="772"/>
      <c r="AC195" s="772"/>
      <c r="AD195" s="772"/>
      <c r="AE195" s="772"/>
      <c r="AF195" s="772"/>
      <c r="AG195" s="772"/>
      <c r="AH195" s="772"/>
      <c r="AI195" s="772"/>
      <c r="AJ195" s="772"/>
      <c r="AK195" s="772"/>
    </row>
    <row r="196" spans="1:37" ht="15.75" hidden="1" customHeight="1" x14ac:dyDescent="0.2">
      <c r="A196" s="770"/>
      <c r="B196" s="771"/>
      <c r="C196" s="772"/>
      <c r="D196" s="772"/>
      <c r="E196" s="772"/>
      <c r="F196" s="772"/>
      <c r="G196" s="772"/>
      <c r="H196" s="772"/>
      <c r="I196" s="772"/>
      <c r="J196" s="772"/>
      <c r="K196" s="772"/>
      <c r="L196" s="772"/>
      <c r="M196" s="772"/>
      <c r="AA196" s="772"/>
      <c r="AB196" s="772"/>
      <c r="AC196" s="772"/>
      <c r="AD196" s="772"/>
      <c r="AE196" s="772"/>
      <c r="AF196" s="772"/>
      <c r="AG196" s="772"/>
      <c r="AH196" s="772"/>
      <c r="AI196" s="772"/>
      <c r="AJ196" s="772"/>
      <c r="AK196" s="772"/>
    </row>
    <row r="197" spans="1:37" ht="15.75" hidden="1" customHeight="1" x14ac:dyDescent="0.2">
      <c r="A197" s="770"/>
      <c r="B197" s="771"/>
      <c r="C197" s="772"/>
      <c r="D197" s="772"/>
      <c r="E197" s="772"/>
      <c r="F197" s="772"/>
      <c r="G197" s="772"/>
      <c r="H197" s="772"/>
      <c r="I197" s="772"/>
      <c r="J197" s="772"/>
      <c r="K197" s="772"/>
      <c r="L197" s="772"/>
      <c r="M197" s="772"/>
      <c r="AA197" s="772"/>
      <c r="AB197" s="772"/>
      <c r="AC197" s="772"/>
      <c r="AD197" s="772"/>
      <c r="AE197" s="772"/>
      <c r="AF197" s="772"/>
      <c r="AG197" s="772"/>
      <c r="AH197" s="772"/>
      <c r="AI197" s="772"/>
      <c r="AJ197" s="772"/>
      <c r="AK197" s="772"/>
    </row>
    <row r="198" spans="1:37" ht="15.75" hidden="1" customHeight="1" thickBot="1" x14ac:dyDescent="0.25">
      <c r="A198" s="770"/>
      <c r="B198" s="771"/>
      <c r="C198" s="772"/>
      <c r="D198" s="772"/>
      <c r="E198" s="772"/>
      <c r="F198" s="772"/>
      <c r="G198" s="772"/>
      <c r="H198" s="772"/>
      <c r="I198" s="772"/>
      <c r="J198" s="772"/>
      <c r="K198" s="772"/>
      <c r="L198" s="772"/>
      <c r="M198" s="772"/>
      <c r="AA198" s="772"/>
      <c r="AB198" s="772"/>
      <c r="AC198" s="772"/>
      <c r="AD198" s="772"/>
      <c r="AE198" s="772"/>
      <c r="AF198" s="772"/>
      <c r="AG198" s="772"/>
      <c r="AH198" s="772"/>
      <c r="AI198" s="772"/>
      <c r="AJ198" s="772"/>
      <c r="AK198" s="772"/>
    </row>
    <row r="199" spans="1:37" ht="15.75" customHeight="1" x14ac:dyDescent="0.2">
      <c r="A199" s="919" t="str">
        <f>"NOTE: Indicare il provvedimento di riferimento della dotazione organica in vigore al 31 dicembre "&amp;$M$1</f>
        <v>NOTE: Indicare il provvedimento di riferimento della dotazione organica in vigore al 31 dicembre 2016</v>
      </c>
      <c r="B199" s="920"/>
      <c r="C199" s="920"/>
      <c r="D199" s="920"/>
      <c r="E199" s="920"/>
      <c r="F199" s="920"/>
      <c r="G199" s="920"/>
      <c r="H199" s="920"/>
      <c r="I199" s="920"/>
      <c r="J199" s="920"/>
      <c r="K199" s="920"/>
      <c r="L199" s="920"/>
      <c r="M199" s="920"/>
      <c r="N199" s="920"/>
      <c r="O199" s="920"/>
      <c r="P199" s="920"/>
      <c r="Q199" s="920"/>
      <c r="R199" s="920"/>
      <c r="S199" s="920"/>
      <c r="T199" s="920"/>
      <c r="U199" s="920"/>
      <c r="V199" s="920"/>
      <c r="W199" s="920"/>
      <c r="X199" s="920"/>
      <c r="Y199" s="920"/>
      <c r="Z199" s="920"/>
      <c r="AA199" s="920"/>
      <c r="AB199" s="920"/>
      <c r="AC199" s="920"/>
      <c r="AD199" s="920"/>
      <c r="AE199" s="920"/>
      <c r="AF199" s="920"/>
      <c r="AG199" s="920"/>
      <c r="AH199" s="920"/>
      <c r="AI199" s="920"/>
      <c r="AJ199" s="920"/>
      <c r="AK199" s="921"/>
    </row>
    <row r="200" spans="1:37" ht="45" customHeight="1" thickBot="1" x14ac:dyDescent="0.25">
      <c r="A200" s="922"/>
      <c r="B200" s="923"/>
      <c r="C200" s="923"/>
      <c r="D200" s="923"/>
      <c r="E200" s="923"/>
      <c r="F200" s="923"/>
      <c r="G200" s="923"/>
      <c r="H200" s="923"/>
      <c r="I200" s="923"/>
      <c r="J200" s="923"/>
      <c r="K200" s="923"/>
      <c r="L200" s="923"/>
      <c r="M200" s="923"/>
      <c r="N200" s="923"/>
      <c r="O200" s="923"/>
      <c r="P200" s="923"/>
      <c r="Q200" s="923"/>
      <c r="R200" s="923"/>
      <c r="S200" s="923"/>
      <c r="T200" s="923"/>
      <c r="U200" s="923"/>
      <c r="V200" s="923"/>
      <c r="W200" s="923"/>
      <c r="X200" s="923"/>
      <c r="Y200" s="923"/>
      <c r="Z200" s="923"/>
      <c r="AA200" s="923"/>
      <c r="AB200" s="923"/>
      <c r="AC200" s="923"/>
      <c r="AD200" s="923"/>
      <c r="AE200" s="923"/>
      <c r="AF200" s="923"/>
      <c r="AG200" s="923"/>
      <c r="AH200" s="923"/>
      <c r="AI200" s="923"/>
      <c r="AJ200" s="923"/>
      <c r="AK200" s="924"/>
    </row>
    <row r="201" spans="1:37" x14ac:dyDescent="0.2">
      <c r="A201" s="773" t="str">
        <f>"(*) inserire i dati comunicati nella tab.1 (colonna presenti al 31/12/"&amp;M1-1&amp;") della rilevazione dell'anno precedente"</f>
        <v>(*) inserire i dati comunicati nella tab.1 (colonna presenti al 31/12/2015) della rilevazione dell'anno precedente</v>
      </c>
    </row>
    <row r="202" spans="1:37" x14ac:dyDescent="0.2">
      <c r="A202" s="5" t="s">
        <v>157</v>
      </c>
    </row>
    <row r="203" spans="1:37" ht="12.75" x14ac:dyDescent="0.2">
      <c r="D203" s="774" t="str">
        <f>IF(LEN(A200)&gt;250,"ATTENZIONE: Il numero massimo di caratteri consentiti nel campo note è 250","")</f>
        <v/>
      </c>
      <c r="AB203" s="774" t="str">
        <f>IF(LEN(Y200)&gt;250,"ATTENZIONE: Il numero massimo di caratteri consentiti nel campo note è 250","")</f>
        <v/>
      </c>
    </row>
  </sheetData>
  <sheetProtection password="EA98" sheet="1" formatColumns="0" selectLockedCells="1"/>
  <mergeCells count="8">
    <mergeCell ref="AF2:AK2"/>
    <mergeCell ref="AA3:AK3"/>
    <mergeCell ref="A199:AK199"/>
    <mergeCell ref="A200:AK200"/>
    <mergeCell ref="C3:M3"/>
    <mergeCell ref="A4:A5"/>
    <mergeCell ref="B4:B5"/>
    <mergeCell ref="H2:M2"/>
  </mergeCells>
  <phoneticPr fontId="29" type="noConversion"/>
  <printOptions horizontalCentered="1" verticalCentered="1"/>
  <pageMargins left="0" right="0" top="0.17" bottom="0.16" header="0.18" footer="0.2"/>
  <pageSetup paperSize="9" scale="75" orientation="landscape" horizontalDpi="300" verticalDpi="4294967292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A1:M7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1.25" x14ac:dyDescent="0.2"/>
  <cols>
    <col min="1" max="1" width="38.83203125" style="5" customWidth="1"/>
    <col min="2" max="2" width="10" style="7" customWidth="1"/>
    <col min="3" max="4" width="17.83203125" style="7" customWidth="1"/>
    <col min="5" max="5" width="16.33203125" style="7" customWidth="1"/>
    <col min="6" max="6" width="15.83203125" style="115" customWidth="1"/>
    <col min="7" max="7" width="18.33203125" style="115" customWidth="1"/>
    <col min="8" max="8" width="16.33203125" style="7" customWidth="1"/>
    <col min="9" max="9" width="15.83203125" style="115" customWidth="1"/>
    <col min="10" max="10" width="18.33203125" style="7" customWidth="1"/>
  </cols>
  <sheetData>
    <row r="1" spans="1:13" s="5" customFormat="1" ht="43.5" customHeight="1" x14ac:dyDescent="0.2">
      <c r="A1" s="930" t="str">
        <f>'t1'!A1</f>
        <v>Amministrazioni incluse nell'elenco ISTAT art. 1 c.3 legge 196/2009 (lista S13) - anno 2016</v>
      </c>
      <c r="B1" s="930"/>
      <c r="C1" s="930"/>
      <c r="D1" s="930"/>
      <c r="E1" s="930"/>
      <c r="F1" s="930"/>
      <c r="G1" s="930"/>
      <c r="H1" s="930"/>
      <c r="I1" s="930"/>
      <c r="J1" s="930"/>
      <c r="K1" s="3"/>
      <c r="M1"/>
    </row>
    <row r="2" spans="1:13" s="5" customFormat="1" ht="12.75" customHeight="1" x14ac:dyDescent="0.2">
      <c r="D2" s="1003"/>
      <c r="E2" s="1003"/>
      <c r="F2" s="1003"/>
      <c r="G2" s="1003"/>
      <c r="H2" s="1003"/>
      <c r="I2" s="1003"/>
      <c r="J2" s="1003"/>
      <c r="K2" s="3"/>
      <c r="M2"/>
    </row>
    <row r="3" spans="1:13" s="5" customFormat="1" ht="21" customHeight="1" x14ac:dyDescent="0.25">
      <c r="A3" s="203" t="s">
        <v>411</v>
      </c>
      <c r="B3" s="7"/>
      <c r="C3" s="7"/>
    </row>
    <row r="4" spans="1:13" ht="33.75" x14ac:dyDescent="0.15">
      <c r="A4" s="189" t="s">
        <v>239</v>
      </c>
      <c r="B4" s="191" t="s">
        <v>201</v>
      </c>
      <c r="C4" s="604" t="s">
        <v>300</v>
      </c>
      <c r="D4" s="190" t="s">
        <v>307</v>
      </c>
      <c r="E4" s="604" t="s">
        <v>404</v>
      </c>
      <c r="F4" s="604" t="s">
        <v>410</v>
      </c>
      <c r="G4" s="190" t="s">
        <v>353</v>
      </c>
      <c r="H4" s="604" t="s">
        <v>405</v>
      </c>
      <c r="I4" s="604" t="s">
        <v>410</v>
      </c>
      <c r="J4" s="604" t="s">
        <v>406</v>
      </c>
    </row>
    <row r="5" spans="1:13" s="207" customFormat="1" ht="10.5" x14ac:dyDescent="0.15">
      <c r="A5" s="188"/>
      <c r="B5" s="201"/>
      <c r="C5" s="201" t="s">
        <v>203</v>
      </c>
      <c r="D5" s="205" t="s">
        <v>204</v>
      </c>
      <c r="E5" s="205" t="s">
        <v>402</v>
      </c>
      <c r="F5" s="205" t="s">
        <v>408</v>
      </c>
      <c r="G5" s="205" t="s">
        <v>207</v>
      </c>
      <c r="H5" s="205" t="s">
        <v>403</v>
      </c>
      <c r="I5" s="205" t="s">
        <v>409</v>
      </c>
      <c r="J5" s="205"/>
    </row>
    <row r="6" spans="1:13" ht="12.75" x14ac:dyDescent="0.2">
      <c r="A6" s="144" t="str">
        <f>'t1'!A6</f>
        <v>PERSONALE DIRIGENTE</v>
      </c>
      <c r="B6" s="326" t="str">
        <f>'t1'!B6</f>
        <v>0D00NF</v>
      </c>
      <c r="C6" s="350">
        <f>'t13'!I6</f>
        <v>13846</v>
      </c>
      <c r="D6" s="350">
        <f>'t13'!F6</f>
        <v>0</v>
      </c>
      <c r="E6" s="352" t="str">
        <f>IF($C6=0," ",IF(D6=0," ",D6/$C6))</f>
        <v xml:space="preserve"> </v>
      </c>
      <c r="F6" s="331" t="str">
        <f>IF($C6=0," ",IF(D6=0," ",IF(E6&gt;0.2,"ERRORE","OK")))</f>
        <v xml:space="preserve"> </v>
      </c>
      <c r="G6" s="350">
        <v>0</v>
      </c>
      <c r="H6" s="352" t="str">
        <f>IF($C6=0," ",IF(G6=0," ",G6/$C6))</f>
        <v xml:space="preserve"> </v>
      </c>
      <c r="I6" s="331" t="str">
        <f>IF($C6=0," ",IF(G6=0," ",IF(H6&gt;0.2,"ERRORE","OK")))</f>
        <v xml:space="preserve"> </v>
      </c>
      <c r="J6" s="370" t="str">
        <f>IF(OR(F6="ERRORE",I6="ERRORE"),"ERRORE","OK")</f>
        <v>OK</v>
      </c>
    </row>
    <row r="7" spans="1:13" ht="12.75" x14ac:dyDescent="0.2">
      <c r="A7" s="144" t="str">
        <f>'t1'!A7</f>
        <v>PERSONALE NON DIRIGENTE</v>
      </c>
      <c r="B7" s="326" t="str">
        <f>'t1'!B7</f>
        <v>0000ND</v>
      </c>
      <c r="C7" s="350">
        <f>'t13'!I7</f>
        <v>54597</v>
      </c>
      <c r="D7" s="350">
        <f>'t13'!F7</f>
        <v>0</v>
      </c>
      <c r="E7" s="352" t="str">
        <f>IF($C7=0," ",IF(D7=0," ",D7/$C7))</f>
        <v xml:space="preserve"> </v>
      </c>
      <c r="F7" s="331" t="str">
        <f>IF($C7=0," ",IF(D7=0," ",IF(E7&gt;0.2,"ERRORE","OK")))</f>
        <v xml:space="preserve"> </v>
      </c>
      <c r="G7" s="350">
        <v>0</v>
      </c>
      <c r="H7" s="352" t="str">
        <f>IF($C7=0," ",IF(G7=0," ",G7/$C7))</f>
        <v xml:space="preserve"> </v>
      </c>
      <c r="I7" s="331" t="str">
        <f>IF($C7=0," ",IF(G7=0," ",IF(H7&gt;0.2,"ERRORE","OK")))</f>
        <v xml:space="preserve"> </v>
      </c>
      <c r="J7" s="370" t="str">
        <f>IF(OR(F7="ERRORE",I7="ERRORE"),"ERRORE","OK")</f>
        <v>OK</v>
      </c>
    </row>
  </sheetData>
  <sheetProtection formatColumns="0" selectLockedCells="1" selectUnlockedCells="1"/>
  <mergeCells count="2">
    <mergeCell ref="A1:J1"/>
    <mergeCell ref="D2:J2"/>
  </mergeCells>
  <printOptions horizontalCentered="1"/>
  <pageMargins left="0.23622047244094491" right="0.23622047244094491" top="0.19685039370078741" bottom="0.15748031496062992" header="0.15748031496062992" footer="0.15748031496062992"/>
  <pageSetup paperSize="9" scale="85" orientation="landscape" horizontalDpi="0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>
    <pageSetUpPr fitToPage="1"/>
  </sheetPr>
  <dimension ref="A1:K7"/>
  <sheetViews>
    <sheetView showGridLines="0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1.25" x14ac:dyDescent="0.2"/>
  <cols>
    <col min="1" max="1" width="41.5" style="5" customWidth="1"/>
    <col min="2" max="2" width="10" style="7" customWidth="1"/>
    <col min="3" max="3" width="11.83203125" style="7" customWidth="1"/>
    <col min="4" max="5" width="14" style="7" customWidth="1"/>
    <col min="6" max="6" width="11.83203125" style="7" customWidth="1"/>
    <col min="7" max="7" width="13.83203125" style="7" customWidth="1"/>
    <col min="8" max="8" width="16.83203125" style="7" hidden="1" customWidth="1"/>
    <col min="9" max="9" width="63.33203125" customWidth="1"/>
  </cols>
  <sheetData>
    <row r="1" spans="1:11" s="5" customFormat="1" ht="43.5" customHeight="1" x14ac:dyDescent="0.2">
      <c r="A1" s="930" t="str">
        <f>'t1'!A1</f>
        <v>Amministrazioni incluse nell'elenco ISTAT art. 1 c.3 legge 196/2009 (lista S13) - anno 2016</v>
      </c>
      <c r="B1" s="930"/>
      <c r="C1" s="930"/>
      <c r="D1" s="930"/>
      <c r="E1" s="930"/>
      <c r="F1" s="930"/>
      <c r="G1" s="930"/>
      <c r="H1" s="930"/>
      <c r="I1" s="930"/>
      <c r="K1"/>
    </row>
    <row r="2" spans="1:11" s="5" customFormat="1" ht="12.75" customHeight="1" x14ac:dyDescent="0.2">
      <c r="D2" s="1003"/>
      <c r="E2" s="1003"/>
      <c r="F2" s="1003"/>
      <c r="G2" s="1003"/>
      <c r="H2" s="600"/>
      <c r="I2" s="3"/>
      <c r="K2"/>
    </row>
    <row r="3" spans="1:11" s="5" customFormat="1" ht="43.9" customHeight="1" x14ac:dyDescent="0.25">
      <c r="A3" s="1057" t="s">
        <v>537</v>
      </c>
      <c r="B3" s="1057"/>
      <c r="C3" s="1057"/>
      <c r="D3" s="1057"/>
      <c r="E3" s="1057"/>
      <c r="F3" s="1057"/>
      <c r="G3" s="1057"/>
      <c r="H3" s="1057"/>
      <c r="I3" s="1057"/>
    </row>
    <row r="4" spans="1:11" ht="67.5" x14ac:dyDescent="0.15">
      <c r="A4" s="601" t="s">
        <v>239</v>
      </c>
      <c r="B4" s="602" t="s">
        <v>201</v>
      </c>
      <c r="C4" s="604" t="s">
        <v>44</v>
      </c>
      <c r="D4" s="604" t="s">
        <v>538</v>
      </c>
      <c r="E4" s="604" t="s">
        <v>539</v>
      </c>
      <c r="F4" s="604" t="s">
        <v>46</v>
      </c>
      <c r="G4" s="604" t="s">
        <v>540</v>
      </c>
      <c r="H4" s="604" t="s">
        <v>434</v>
      </c>
      <c r="I4" s="604" t="s">
        <v>419</v>
      </c>
    </row>
    <row r="5" spans="1:11" s="207" customFormat="1" ht="45" hidden="1" x14ac:dyDescent="0.15">
      <c r="A5" s="188"/>
      <c r="B5" s="201"/>
      <c r="C5" s="201" t="s">
        <v>203</v>
      </c>
      <c r="D5" s="205"/>
      <c r="E5" s="205"/>
      <c r="F5" s="205" t="s">
        <v>205</v>
      </c>
      <c r="G5" s="205"/>
      <c r="H5" s="647" t="s">
        <v>449</v>
      </c>
      <c r="I5" s="649"/>
    </row>
    <row r="6" spans="1:11" s="121" customFormat="1" ht="12.75" x14ac:dyDescent="0.2">
      <c r="A6" s="144" t="str">
        <f>'t1'!A6</f>
        <v>PERSONALE DIRIGENTE</v>
      </c>
      <c r="B6" s="326" t="str">
        <f>'t1'!B6</f>
        <v>0D00NF</v>
      </c>
      <c r="C6" s="856">
        <f>'t11'!U8+'t11'!V8</f>
        <v>36</v>
      </c>
      <c r="D6" s="856">
        <f>(C6-'t11'!Q8-'t11'!R8-'t11'!S8-'t11'!T8)</f>
        <v>36</v>
      </c>
      <c r="E6" s="856">
        <f>'t12'!C6/12</f>
        <v>1</v>
      </c>
      <c r="F6" s="856">
        <f>'t3'!M6+'t3'!N6+'t3'!O6+'t3'!P6+'t3'!Q6+'t3'!R6</f>
        <v>0</v>
      </c>
      <c r="G6" s="370" t="str">
        <f>IF(H6="OK","OK","ERRORE")</f>
        <v>OK</v>
      </c>
      <c r="H6" s="370" t="str">
        <f>IF(((E6+F6)*273)&lt;(D6),"KO","OK")</f>
        <v>OK</v>
      </c>
      <c r="I6" s="650" t="str">
        <f>IF(H6="KO",($H$5&amp;(('t12'!C6/12*273)+(('t3'!M6+'t3'!N6+'t3'!O6+'t3'!P6+'t3'!Q6+'t3'!R6)*273))&amp;")"),"")</f>
        <v/>
      </c>
    </row>
    <row r="7" spans="1:11" ht="12.75" x14ac:dyDescent="0.2">
      <c r="A7" s="144" t="str">
        <f>'t1'!A7</f>
        <v>PERSONALE NON DIRIGENTE</v>
      </c>
      <c r="B7" s="326" t="str">
        <f>'t1'!B7</f>
        <v>0000ND</v>
      </c>
      <c r="C7" s="856">
        <f>'t11'!U9+'t11'!V9</f>
        <v>1288</v>
      </c>
      <c r="D7" s="856">
        <f>(C7-'t11'!Q9-'t11'!R9-'t11'!S9-'t11'!T9)</f>
        <v>1059</v>
      </c>
      <c r="E7" s="856">
        <f>'t12'!C7/12</f>
        <v>15</v>
      </c>
      <c r="F7" s="856">
        <f>'t3'!M7+'t3'!N7+'t3'!O7+'t3'!P7+'t3'!Q7+'t3'!R7</f>
        <v>0</v>
      </c>
      <c r="G7" s="370" t="str">
        <f>IF(H7="OK","OK","ERRORE")</f>
        <v>OK</v>
      </c>
      <c r="H7" s="370" t="str">
        <f>IF(((E7+F7)*273)&lt;(D7),"KO","OK")</f>
        <v>OK</v>
      </c>
      <c r="I7" s="650" t="str">
        <f>IF(H7="KO",($H$5&amp;(('t12'!C7/12*273)+(('t3'!M7+'t3'!N7+'t3'!O7+'t3'!P7+'t3'!Q7+'t3'!R7)*273))&amp;")"),"")</f>
        <v/>
      </c>
    </row>
  </sheetData>
  <sheetProtection password="EA98" sheet="1" formatColumns="0" selectLockedCells="1" selectUnlockedCells="1"/>
  <mergeCells count="3">
    <mergeCell ref="A1:I1"/>
    <mergeCell ref="D2:G2"/>
    <mergeCell ref="A3:I3"/>
  </mergeCells>
  <conditionalFormatting sqref="G6:G7">
    <cfRule type="notContainsText" dxfId="0" priority="1" stopIfTrue="1" operator="notContains" text="OK">
      <formula>ISERROR(SEARCH("OK",G6))</formula>
    </cfRule>
  </conditionalFormatting>
  <printOptions horizontalCentered="1"/>
  <pageMargins left="0.2" right="0.2" top="0.19685039370078741" bottom="0.15748031496062992" header="0.15748031496062992" footer="0.15748031496062992"/>
  <pageSetup paperSize="9" scale="81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P10"/>
  <sheetViews>
    <sheetView showGridLines="0" zoomScaleNormal="100" workbookViewId="0">
      <selection activeCell="E6" sqref="E6"/>
    </sheetView>
  </sheetViews>
  <sheetFormatPr defaultRowHeight="11.25" x14ac:dyDescent="0.2"/>
  <cols>
    <col min="1" max="1" width="33" style="5" customWidth="1"/>
    <col min="2" max="2" width="13.33203125" style="7" hidden="1" customWidth="1"/>
    <col min="3" max="8" width="11.1640625" style="5" customWidth="1"/>
    <col min="9" max="16" width="10.83203125" style="5" customWidth="1"/>
    <col min="17" max="30" width="9.33203125" style="5" customWidth="1"/>
    <col min="31" max="16384" width="9.33203125" style="5"/>
  </cols>
  <sheetData>
    <row r="1" spans="1:16" ht="43.5" customHeight="1" x14ac:dyDescent="0.2">
      <c r="A1" s="930" t="str">
        <f>'t1'!A1</f>
        <v>Amministrazioni incluse nell'elenco ISTAT art. 1 c.3 legge 196/2009 (lista S13) - anno 2016</v>
      </c>
      <c r="B1" s="930"/>
      <c r="C1" s="930"/>
      <c r="D1" s="930"/>
      <c r="E1" s="930"/>
      <c r="F1" s="930"/>
      <c r="G1" s="930"/>
      <c r="H1" s="930"/>
      <c r="I1" s="930"/>
      <c r="J1" s="930"/>
      <c r="K1" s="3"/>
      <c r="L1" s="320"/>
      <c r="M1"/>
    </row>
    <row r="2" spans="1:16" ht="30" customHeight="1" thickBot="1" x14ac:dyDescent="0.25">
      <c r="A2" s="6"/>
      <c r="G2" s="929"/>
      <c r="H2" s="929"/>
      <c r="I2" s="929"/>
      <c r="J2" s="929"/>
      <c r="K2" s="929"/>
      <c r="L2" s="929"/>
    </row>
    <row r="3" spans="1:16" ht="24.75" customHeight="1" thickBot="1" x14ac:dyDescent="0.25">
      <c r="A3" s="12"/>
      <c r="B3" s="13"/>
      <c r="C3" s="110" t="s">
        <v>254</v>
      </c>
      <c r="D3" s="14"/>
      <c r="E3" s="14"/>
      <c r="F3" s="14"/>
      <c r="G3" s="670"/>
      <c r="H3" s="670"/>
      <c r="I3" s="670"/>
      <c r="J3" s="670"/>
      <c r="K3" s="670"/>
      <c r="L3" s="671"/>
      <c r="M3" s="274"/>
      <c r="N3" s="274"/>
      <c r="O3" s="274"/>
      <c r="P3" s="275"/>
    </row>
    <row r="4" spans="1:16" ht="52.5" customHeight="1" thickTop="1" x14ac:dyDescent="0.2">
      <c r="A4" s="112" t="s">
        <v>108</v>
      </c>
      <c r="B4" s="113" t="s">
        <v>75</v>
      </c>
      <c r="C4" s="19" t="s">
        <v>137</v>
      </c>
      <c r="D4" s="114"/>
      <c r="E4" s="19" t="s">
        <v>138</v>
      </c>
      <c r="F4" s="114"/>
      <c r="G4" s="19" t="s">
        <v>55</v>
      </c>
      <c r="H4" s="114"/>
      <c r="I4" s="139" t="s">
        <v>508</v>
      </c>
      <c r="J4" s="114"/>
      <c r="K4" s="19" t="s">
        <v>329</v>
      </c>
      <c r="L4" s="316"/>
      <c r="M4" s="19" t="s">
        <v>0</v>
      </c>
      <c r="N4" s="316"/>
      <c r="O4" s="19" t="s">
        <v>1</v>
      </c>
      <c r="P4" s="316"/>
    </row>
    <row r="5" spans="1:16" ht="20.25" customHeight="1" thickBot="1" x14ac:dyDescent="0.25">
      <c r="A5" s="15"/>
      <c r="B5" s="18"/>
      <c r="C5" s="514" t="s">
        <v>77</v>
      </c>
      <c r="D5" s="515" t="s">
        <v>78</v>
      </c>
      <c r="E5" s="514" t="s">
        <v>77</v>
      </c>
      <c r="F5" s="515" t="s">
        <v>78</v>
      </c>
      <c r="G5" s="514" t="s">
        <v>77</v>
      </c>
      <c r="H5" s="515" t="s">
        <v>78</v>
      </c>
      <c r="I5" s="514" t="s">
        <v>77</v>
      </c>
      <c r="J5" s="515" t="s">
        <v>78</v>
      </c>
      <c r="K5" s="514" t="s">
        <v>77</v>
      </c>
      <c r="L5" s="516" t="s">
        <v>78</v>
      </c>
      <c r="M5" s="514" t="s">
        <v>77</v>
      </c>
      <c r="N5" s="516" t="s">
        <v>78</v>
      </c>
      <c r="O5" s="514" t="s">
        <v>77</v>
      </c>
      <c r="P5" s="516" t="s">
        <v>78</v>
      </c>
    </row>
    <row r="6" spans="1:16" ht="20.25" customHeight="1" thickTop="1" thickBot="1" x14ac:dyDescent="0.25">
      <c r="A6" s="794" t="s">
        <v>504</v>
      </c>
      <c r="B6" s="490" t="s">
        <v>441</v>
      </c>
      <c r="C6" s="517">
        <v>1.02</v>
      </c>
      <c r="D6" s="512">
        <v>1.29</v>
      </c>
      <c r="E6" s="517"/>
      <c r="F6" s="512"/>
      <c r="G6" s="517"/>
      <c r="H6" s="512"/>
      <c r="I6" s="517"/>
      <c r="J6" s="512"/>
      <c r="K6" s="517"/>
      <c r="L6" s="513"/>
      <c r="M6" s="517"/>
      <c r="N6" s="513"/>
      <c r="O6" s="517"/>
      <c r="P6" s="513"/>
    </row>
    <row r="7" spans="1:16" ht="33" customHeight="1" thickTop="1" thickBot="1" x14ac:dyDescent="0.25">
      <c r="A7" s="17" t="s">
        <v>79</v>
      </c>
      <c r="B7" s="16"/>
      <c r="C7" s="518">
        <f t="shared" ref="C7:P7" si="0">SUM(C6:C6)</f>
        <v>1.02</v>
      </c>
      <c r="D7" s="519">
        <f t="shared" si="0"/>
        <v>1.29</v>
      </c>
      <c r="E7" s="518">
        <f t="shared" si="0"/>
        <v>0</v>
      </c>
      <c r="F7" s="519">
        <f t="shared" si="0"/>
        <v>0</v>
      </c>
      <c r="G7" s="518">
        <f t="shared" si="0"/>
        <v>0</v>
      </c>
      <c r="H7" s="519">
        <f t="shared" si="0"/>
        <v>0</v>
      </c>
      <c r="I7" s="518">
        <f t="shared" si="0"/>
        <v>0</v>
      </c>
      <c r="J7" s="519">
        <f t="shared" si="0"/>
        <v>0</v>
      </c>
      <c r="K7" s="518">
        <f t="shared" si="0"/>
        <v>0</v>
      </c>
      <c r="L7" s="520">
        <f t="shared" si="0"/>
        <v>0</v>
      </c>
      <c r="M7" s="518">
        <f t="shared" si="0"/>
        <v>0</v>
      </c>
      <c r="N7" s="520">
        <f t="shared" si="0"/>
        <v>0</v>
      </c>
      <c r="O7" s="518">
        <f t="shared" si="0"/>
        <v>0</v>
      </c>
      <c r="P7" s="520">
        <f t="shared" si="0"/>
        <v>0</v>
      </c>
    </row>
    <row r="8" spans="1:16" ht="8.25" customHeight="1" x14ac:dyDescent="0.2">
      <c r="A8" s="8"/>
      <c r="B8" s="9"/>
      <c r="C8" s="10"/>
      <c r="D8" s="11"/>
      <c r="E8" s="10"/>
      <c r="F8" s="11"/>
      <c r="G8" s="10"/>
      <c r="H8" s="11"/>
      <c r="I8" s="10"/>
      <c r="J8" s="11"/>
      <c r="K8" s="10"/>
      <c r="L8" s="11"/>
    </row>
    <row r="9" spans="1:16" ht="12.75" x14ac:dyDescent="0.2">
      <c r="A9" s="107" t="s">
        <v>139</v>
      </c>
    </row>
    <row r="10" spans="1:16" ht="12.75" x14ac:dyDescent="0.2">
      <c r="A10" s="107" t="s">
        <v>140</v>
      </c>
    </row>
  </sheetData>
  <sheetProtection password="EA98" sheet="1" formatColumns="0" selectLockedCells="1"/>
  <mergeCells count="2">
    <mergeCell ref="G2:L2"/>
    <mergeCell ref="A1:J1"/>
  </mergeCells>
  <phoneticPr fontId="29" type="noConversion"/>
  <dataValidations count="2">
    <dataValidation type="decimal" allowBlank="1" showInputMessage="1" showErrorMessage="1" promptTitle="ATTENZIONE!" prompt="Inserire solo numeri decimali con due cifre dopo la virgola" sqref="C6:J6">
      <formula1>0</formula1>
      <formula2>9999999</formula2>
    </dataValidation>
    <dataValidation type="whole" allowBlank="1" showErrorMessage="1" promptTitle="ATTENZIONE!" prompt="Inserire solo numeri decimali con due cifre dopo la virgola" sqref="K6:P6">
      <formula1>0</formula1>
      <formula2>9999999</formula2>
    </dataValidation>
  </dataValidations>
  <printOptions horizontalCentered="1" verticalCentered="1"/>
  <pageMargins left="0" right="0" top="0.19685039370078741" bottom="0.31496062992125984" header="0.51181102362204722" footer="0.51181102362204722"/>
  <pageSetup paperSize="9" scale="90" orientation="landscape" horizontalDpi="300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T11"/>
  <sheetViews>
    <sheetView showGridLines="0" zoomScaleNormal="100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C7" sqref="C7"/>
    </sheetView>
  </sheetViews>
  <sheetFormatPr defaultColWidth="10.6640625" defaultRowHeight="11.25" x14ac:dyDescent="0.2"/>
  <cols>
    <col min="1" max="1" width="41" style="95" customWidth="1"/>
    <col min="2" max="2" width="10.6640625" style="105" customWidth="1"/>
    <col min="3" max="16" width="11.5" style="95" customWidth="1"/>
    <col min="17" max="18" width="11.5" customWidth="1"/>
    <col min="19" max="20" width="9.1640625" style="95" customWidth="1"/>
    <col min="21" max="21" width="6.6640625" style="95" customWidth="1"/>
    <col min="22" max="25" width="10.83203125" style="95" customWidth="1"/>
    <col min="26" max="16384" width="10.6640625" style="95"/>
  </cols>
  <sheetData>
    <row r="1" spans="1:20" s="5" customFormat="1" ht="43.5" customHeight="1" x14ac:dyDescent="0.2">
      <c r="A1" s="930" t="str">
        <f>'t1'!A1</f>
        <v>Amministrazioni incluse nell'elenco ISTAT art. 1 c.3 legge 196/2009 (lista S13) - anno 2016</v>
      </c>
      <c r="B1" s="930"/>
      <c r="C1" s="930"/>
      <c r="D1" s="930"/>
      <c r="E1" s="930"/>
      <c r="F1" s="930"/>
      <c r="G1" s="930"/>
      <c r="H1" s="930"/>
      <c r="I1" s="930"/>
      <c r="J1" s="930"/>
      <c r="K1" s="930"/>
      <c r="L1" s="930"/>
      <c r="M1" s="930"/>
      <c r="N1" s="930"/>
      <c r="O1" s="3"/>
      <c r="P1" s="320"/>
      <c r="Q1"/>
      <c r="R1"/>
      <c r="S1"/>
    </row>
    <row r="2" spans="1:20" s="5" customFormat="1" ht="30" customHeight="1" thickBot="1" x14ac:dyDescent="0.25">
      <c r="A2" s="319"/>
      <c r="B2" s="2"/>
      <c r="C2" s="3"/>
      <c r="D2" s="3"/>
      <c r="E2" s="3"/>
      <c r="F2" s="931"/>
      <c r="G2" s="931"/>
      <c r="H2" s="931"/>
      <c r="I2" s="931"/>
      <c r="J2" s="931"/>
      <c r="K2" s="931"/>
      <c r="L2" s="931"/>
      <c r="M2" s="931"/>
      <c r="N2" s="931"/>
      <c r="O2" s="931"/>
      <c r="P2" s="931"/>
      <c r="Q2"/>
      <c r="R2"/>
      <c r="S2"/>
    </row>
    <row r="3" spans="1:20" ht="18.75" customHeight="1" thickBot="1" x14ac:dyDescent="0.25">
      <c r="A3" s="96"/>
      <c r="B3" s="97"/>
      <c r="C3" s="148" t="s">
        <v>144</v>
      </c>
      <c r="D3" s="149"/>
      <c r="E3" s="149"/>
      <c r="F3" s="150"/>
      <c r="G3" s="149"/>
      <c r="H3" s="149"/>
      <c r="I3" s="149"/>
      <c r="J3" s="149"/>
      <c r="K3" s="149"/>
      <c r="L3" s="149"/>
      <c r="M3" s="935" t="s">
        <v>145</v>
      </c>
      <c r="N3" s="936"/>
      <c r="O3" s="936"/>
      <c r="P3" s="936"/>
      <c r="Q3" s="936"/>
      <c r="R3" s="937"/>
      <c r="S3"/>
      <c r="T3"/>
    </row>
    <row r="4" spans="1:20" ht="21.75" customHeight="1" thickTop="1" x14ac:dyDescent="0.2">
      <c r="A4" s="285" t="s">
        <v>142</v>
      </c>
      <c r="B4" s="286" t="s">
        <v>75</v>
      </c>
      <c r="C4" s="151" t="s">
        <v>190</v>
      </c>
      <c r="D4" s="152"/>
      <c r="E4" s="932" t="s">
        <v>105</v>
      </c>
      <c r="F4" s="933"/>
      <c r="G4" s="934" t="s">
        <v>57</v>
      </c>
      <c r="H4" s="934"/>
      <c r="I4" s="934" t="s">
        <v>348</v>
      </c>
      <c r="J4" s="934"/>
      <c r="K4" s="934" t="s">
        <v>349</v>
      </c>
      <c r="L4" s="938"/>
      <c r="M4" s="151" t="s">
        <v>190</v>
      </c>
      <c r="N4" s="153"/>
      <c r="O4" s="154" t="s">
        <v>105</v>
      </c>
      <c r="P4" s="153"/>
      <c r="Q4" s="154" t="s">
        <v>57</v>
      </c>
      <c r="R4" s="153"/>
      <c r="S4"/>
      <c r="T4"/>
    </row>
    <row r="5" spans="1:20" ht="12" thickBot="1" x14ac:dyDescent="0.25">
      <c r="A5" s="101"/>
      <c r="B5" s="287"/>
      <c r="C5" s="155" t="s">
        <v>77</v>
      </c>
      <c r="D5" s="156" t="s">
        <v>78</v>
      </c>
      <c r="E5" s="157" t="s">
        <v>77</v>
      </c>
      <c r="F5" s="156" t="s">
        <v>78</v>
      </c>
      <c r="G5" s="157" t="s">
        <v>77</v>
      </c>
      <c r="H5" s="156" t="s">
        <v>78</v>
      </c>
      <c r="I5" s="157" t="s">
        <v>77</v>
      </c>
      <c r="J5" s="156" t="s">
        <v>78</v>
      </c>
      <c r="K5" s="157" t="s">
        <v>77</v>
      </c>
      <c r="L5" s="156" t="s">
        <v>78</v>
      </c>
      <c r="M5" s="158" t="s">
        <v>77</v>
      </c>
      <c r="N5" s="159" t="s">
        <v>78</v>
      </c>
      <c r="O5" s="160" t="s">
        <v>77</v>
      </c>
      <c r="P5" s="159" t="s">
        <v>78</v>
      </c>
      <c r="Q5" s="160" t="s">
        <v>77</v>
      </c>
      <c r="R5" s="159" t="s">
        <v>78</v>
      </c>
      <c r="S5"/>
      <c r="T5"/>
    </row>
    <row r="6" spans="1:20" ht="12.75" customHeight="1" thickTop="1" x14ac:dyDescent="0.2">
      <c r="A6" s="24" t="str">
        <f>'t1'!A6</f>
        <v>PERSONALE DIRIGENTE</v>
      </c>
      <c r="B6" s="288" t="str">
        <f>'t1'!B6</f>
        <v>0D00NF</v>
      </c>
      <c r="C6" s="232"/>
      <c r="D6" s="233"/>
      <c r="E6" s="234"/>
      <c r="F6" s="528"/>
      <c r="G6" s="530"/>
      <c r="H6" s="233"/>
      <c r="I6" s="530"/>
      <c r="J6" s="233"/>
      <c r="K6" s="530"/>
      <c r="L6" s="233"/>
      <c r="M6" s="235"/>
      <c r="N6" s="236"/>
      <c r="O6" s="237"/>
      <c r="P6" s="595"/>
      <c r="Q6" s="596"/>
      <c r="R6" s="588"/>
      <c r="S6"/>
      <c r="T6"/>
    </row>
    <row r="7" spans="1:20" ht="12.75" customHeight="1" thickBot="1" x14ac:dyDescent="0.25">
      <c r="A7" s="23" t="str">
        <f>'t1'!A7</f>
        <v>PERSONALE NON DIRIGENTE</v>
      </c>
      <c r="B7" s="289" t="str">
        <f>'t1'!B7</f>
        <v>0000ND</v>
      </c>
      <c r="C7" s="232"/>
      <c r="D7" s="233"/>
      <c r="E7" s="234"/>
      <c r="F7" s="528"/>
      <c r="G7" s="241"/>
      <c r="H7" s="233"/>
      <c r="I7" s="241"/>
      <c r="J7" s="233"/>
      <c r="K7" s="241"/>
      <c r="L7" s="233"/>
      <c r="M7" s="235"/>
      <c r="N7" s="236"/>
      <c r="O7" s="237"/>
      <c r="P7" s="597"/>
      <c r="Q7" s="598"/>
      <c r="R7" s="589"/>
      <c r="S7"/>
      <c r="T7"/>
    </row>
    <row r="8" spans="1:20" ht="15.75" customHeight="1" thickTop="1" thickBot="1" x14ac:dyDescent="0.25">
      <c r="A8" s="103" t="s">
        <v>79</v>
      </c>
      <c r="B8" s="175"/>
      <c r="C8" s="436">
        <f t="shared" ref="C8:R8" si="0">SUM(C6:C7)</f>
        <v>0</v>
      </c>
      <c r="D8" s="437">
        <f t="shared" si="0"/>
        <v>0</v>
      </c>
      <c r="E8" s="438">
        <f t="shared" si="0"/>
        <v>0</v>
      </c>
      <c r="F8" s="529">
        <f t="shared" si="0"/>
        <v>0</v>
      </c>
      <c r="G8" s="438">
        <f t="shared" si="0"/>
        <v>0</v>
      </c>
      <c r="H8" s="527">
        <f t="shared" si="0"/>
        <v>0</v>
      </c>
      <c r="I8" s="438">
        <f t="shared" si="0"/>
        <v>0</v>
      </c>
      <c r="J8" s="527">
        <f t="shared" si="0"/>
        <v>0</v>
      </c>
      <c r="K8" s="438">
        <f t="shared" si="0"/>
        <v>0</v>
      </c>
      <c r="L8" s="527">
        <f t="shared" si="0"/>
        <v>0</v>
      </c>
      <c r="M8" s="436">
        <f t="shared" si="0"/>
        <v>0</v>
      </c>
      <c r="N8" s="437">
        <f t="shared" si="0"/>
        <v>0</v>
      </c>
      <c r="O8" s="438">
        <f t="shared" si="0"/>
        <v>0</v>
      </c>
      <c r="P8" s="437">
        <f t="shared" si="0"/>
        <v>0</v>
      </c>
      <c r="Q8" s="599">
        <f t="shared" si="0"/>
        <v>0</v>
      </c>
      <c r="R8" s="543">
        <f t="shared" si="0"/>
        <v>0</v>
      </c>
      <c r="S8"/>
      <c r="T8"/>
    </row>
    <row r="9" spans="1:20" x14ac:dyDescent="0.2">
      <c r="A9" s="25"/>
      <c r="B9" s="17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20" x14ac:dyDescent="0.2">
      <c r="A10" s="25" t="s">
        <v>248</v>
      </c>
      <c r="B10" s="177"/>
    </row>
    <row r="11" spans="1:20" x14ac:dyDescent="0.2">
      <c r="A11" s="83" t="s">
        <v>146</v>
      </c>
    </row>
  </sheetData>
  <sheetProtection password="EA98" sheet="1" formatColumns="0" selectLockedCells="1"/>
  <mergeCells count="7">
    <mergeCell ref="A1:N1"/>
    <mergeCell ref="F2:P2"/>
    <mergeCell ref="E4:F4"/>
    <mergeCell ref="G4:H4"/>
    <mergeCell ref="M3:R3"/>
    <mergeCell ref="I4:J4"/>
    <mergeCell ref="K4:L4"/>
  </mergeCells>
  <phoneticPr fontId="29" type="noConversion"/>
  <printOptions horizontalCentered="1" verticalCentered="1"/>
  <pageMargins left="0" right="0" top="0.19685039370078741" bottom="0.15748031496062992" header="0.19685039370078741" footer="0.19685039370078741"/>
  <pageSetup paperSize="9" scale="75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G19"/>
  <sheetViews>
    <sheetView showGridLines="0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C6" sqref="C6"/>
    </sheetView>
  </sheetViews>
  <sheetFormatPr defaultRowHeight="11.25" x14ac:dyDescent="0.2"/>
  <cols>
    <col min="1" max="1" width="38.83203125" style="5" customWidth="1"/>
    <col min="2" max="2" width="9.1640625" style="7" customWidth="1"/>
    <col min="3" max="4" width="21.6640625" style="7" customWidth="1"/>
    <col min="5" max="5" width="21.6640625" style="5" customWidth="1"/>
    <col min="6" max="28" width="3.83203125" style="5" customWidth="1"/>
    <col min="29" max="16384" width="9.33203125" style="5"/>
  </cols>
  <sheetData>
    <row r="1" spans="1:5" ht="43.5" customHeight="1" x14ac:dyDescent="0.2">
      <c r="A1" s="930" t="str">
        <f>'t1'!A1</f>
        <v>Amministrazioni incluse nell'elenco ISTAT art. 1 c.3 legge 196/2009 (lista S13) - anno 2016</v>
      </c>
      <c r="B1" s="930"/>
      <c r="C1" s="930"/>
      <c r="D1" s="930"/>
      <c r="E1" s="320"/>
    </row>
    <row r="2" spans="1:5" ht="30" customHeight="1" thickBot="1" x14ac:dyDescent="0.25">
      <c r="A2" s="1"/>
      <c r="B2" s="2"/>
      <c r="C2" s="2"/>
      <c r="D2" s="2"/>
      <c r="E2" s="489"/>
    </row>
    <row r="3" spans="1:5" ht="13.5" thickBot="1" x14ac:dyDescent="0.25">
      <c r="A3" s="312"/>
      <c r="B3" s="13"/>
      <c r="C3" s="941" t="s">
        <v>74</v>
      </c>
      <c r="D3" s="941"/>
      <c r="E3" s="942"/>
    </row>
    <row r="4" spans="1:5" s="107" customFormat="1" ht="33" customHeight="1" thickTop="1" x14ac:dyDescent="0.2">
      <c r="A4" s="315"/>
      <c r="B4" s="313"/>
      <c r="C4" s="939" t="s">
        <v>184</v>
      </c>
      <c r="D4" s="940"/>
      <c r="E4" s="317"/>
    </row>
    <row r="5" spans="1:5" ht="63.75" customHeight="1" thickBot="1" x14ac:dyDescent="0.25">
      <c r="A5" s="311" t="s">
        <v>259</v>
      </c>
      <c r="B5" s="314" t="s">
        <v>260</v>
      </c>
      <c r="C5" s="252" t="str">
        <f>B6</f>
        <v>0D00NF</v>
      </c>
      <c r="D5" s="253" t="str">
        <f>B7</f>
        <v>0000ND</v>
      </c>
      <c r="E5" s="318" t="s">
        <v>141</v>
      </c>
    </row>
    <row r="6" spans="1:5" ht="13.9" customHeight="1" thickTop="1" x14ac:dyDescent="0.2">
      <c r="A6" s="23" t="str">
        <f>'t1'!A6</f>
        <v>PERSONALE DIRIGENTE</v>
      </c>
      <c r="B6" s="161" t="str">
        <f>'t1'!B6</f>
        <v>0D00NF</v>
      </c>
      <c r="C6" s="254"/>
      <c r="D6" s="254"/>
      <c r="E6" s="439">
        <f>SUM(C6:D6)</f>
        <v>0</v>
      </c>
    </row>
    <row r="7" spans="1:5" ht="13.9" customHeight="1" thickBot="1" x14ac:dyDescent="0.25">
      <c r="A7" s="162" t="str">
        <f>'t1'!A7</f>
        <v>PERSONALE NON DIRIGENTE</v>
      </c>
      <c r="B7" s="231" t="str">
        <f>'t1'!B7</f>
        <v>0000ND</v>
      </c>
      <c r="C7" s="255"/>
      <c r="D7" s="255"/>
      <c r="E7" s="439">
        <f>SUM(C7:D7)</f>
        <v>0</v>
      </c>
    </row>
    <row r="8" spans="1:5" s="109" customFormat="1" ht="17.25" customHeight="1" thickTop="1" thickBot="1" x14ac:dyDescent="0.25">
      <c r="A8" s="229" t="s">
        <v>181</v>
      </c>
      <c r="B8" s="230"/>
      <c r="C8" s="441">
        <f>SUM(C6:C7)</f>
        <v>0</v>
      </c>
      <c r="D8" s="442">
        <f>SUM(D6:D7)</f>
        <v>0</v>
      </c>
      <c r="E8" s="440">
        <f>SUM(E6:E7)</f>
        <v>0</v>
      </c>
    </row>
    <row r="9" spans="1:5" ht="17.25" customHeight="1" x14ac:dyDescent="0.2">
      <c r="A9" s="25"/>
    </row>
    <row r="10" spans="1:5" x14ac:dyDescent="0.2">
      <c r="A10" s="25"/>
    </row>
    <row r="19" spans="7:7" x14ac:dyDescent="0.2">
      <c r="G19" s="171"/>
    </row>
  </sheetData>
  <sheetProtection password="EA98" sheet="1" formatColumns="0" selectLockedCells="1"/>
  <mergeCells count="3">
    <mergeCell ref="C4:D4"/>
    <mergeCell ref="A1:D1"/>
    <mergeCell ref="C3:E3"/>
  </mergeCells>
  <phoneticPr fontId="29" type="noConversion"/>
  <printOptions horizontalCentered="1" verticalCentered="1"/>
  <pageMargins left="0" right="0" top="0.19685039370078741" bottom="0.15748031496062992" header="0.19685039370078741" footer="0.19685039370078741"/>
  <pageSetup paperSize="9" scale="75" orientation="landscape" horizontalDpi="300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Y12"/>
  <sheetViews>
    <sheetView showGridLines="0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C7" sqref="C7"/>
    </sheetView>
  </sheetViews>
  <sheetFormatPr defaultColWidth="10.6640625" defaultRowHeight="11.25" x14ac:dyDescent="0.2"/>
  <cols>
    <col min="1" max="1" width="39.83203125" style="95" customWidth="1"/>
    <col min="2" max="2" width="10.6640625" style="105" customWidth="1"/>
    <col min="3" max="14" width="11.1640625" style="95" customWidth="1"/>
    <col min="15" max="18" width="9.33203125" style="95" customWidth="1"/>
    <col min="19" max="20" width="11.1640625" style="95" customWidth="1"/>
    <col min="21" max="21" width="6.6640625" style="95" customWidth="1"/>
    <col min="22" max="25" width="10.83203125" style="95" customWidth="1"/>
    <col min="26" max="16384" width="10.6640625" style="95"/>
  </cols>
  <sheetData>
    <row r="1" spans="1:25" s="5" customFormat="1" ht="43.5" customHeight="1" x14ac:dyDescent="0.2">
      <c r="A1" s="930" t="str">
        <f>'t1'!A1</f>
        <v>Amministrazioni incluse nell'elenco ISTAT art. 1 c.3 legge 196/2009 (lista S13) - anno 2016</v>
      </c>
      <c r="B1" s="930"/>
      <c r="C1" s="930"/>
      <c r="D1" s="930"/>
      <c r="E1" s="930"/>
      <c r="F1" s="930"/>
      <c r="G1" s="930"/>
      <c r="H1" s="930"/>
      <c r="I1" s="930"/>
      <c r="J1" s="930"/>
      <c r="K1" s="930"/>
      <c r="L1" s="930"/>
      <c r="M1" s="930"/>
      <c r="N1" s="930"/>
      <c r="O1" s="930"/>
      <c r="P1" s="930"/>
      <c r="Q1" s="930"/>
      <c r="R1" s="930"/>
      <c r="S1"/>
      <c r="T1" s="320"/>
    </row>
    <row r="2" spans="1:25" s="5" customFormat="1" ht="30" customHeight="1" thickBot="1" x14ac:dyDescent="0.25">
      <c r="A2" s="319"/>
      <c r="B2" s="2"/>
      <c r="C2" s="3"/>
      <c r="D2" s="3"/>
      <c r="E2" s="3"/>
      <c r="F2" s="3"/>
      <c r="G2" s="3"/>
      <c r="H2" s="3"/>
      <c r="I2" s="4"/>
      <c r="J2" s="3"/>
      <c r="K2" s="3"/>
      <c r="L2" s="3"/>
      <c r="M2" s="3"/>
      <c r="N2" s="931"/>
      <c r="O2" s="931"/>
      <c r="P2" s="931"/>
      <c r="Q2" s="931"/>
      <c r="R2" s="931"/>
      <c r="S2" s="931"/>
      <c r="T2" s="931"/>
    </row>
    <row r="3" spans="1:25" ht="15" customHeight="1" thickBot="1" x14ac:dyDescent="0.25">
      <c r="A3" s="96"/>
      <c r="B3" s="97"/>
      <c r="C3" s="310" t="s">
        <v>254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9"/>
      <c r="V3"/>
      <c r="W3"/>
      <c r="X3"/>
      <c r="Y3"/>
    </row>
    <row r="4" spans="1:25" ht="30" customHeight="1" thickTop="1" x14ac:dyDescent="0.2">
      <c r="A4" s="285" t="s">
        <v>142</v>
      </c>
      <c r="B4" s="100" t="s">
        <v>75</v>
      </c>
      <c r="C4" s="943" t="s">
        <v>350</v>
      </c>
      <c r="D4" s="944"/>
      <c r="E4" s="943" t="s">
        <v>351</v>
      </c>
      <c r="F4" s="944"/>
      <c r="G4" s="943" t="s">
        <v>352</v>
      </c>
      <c r="H4" s="944"/>
      <c r="I4" s="943" t="s">
        <v>58</v>
      </c>
      <c r="J4" s="944"/>
      <c r="K4" s="943" t="s">
        <v>59</v>
      </c>
      <c r="L4" s="944"/>
      <c r="M4" s="943" t="s">
        <v>519</v>
      </c>
      <c r="N4" s="944"/>
      <c r="O4" s="943" t="s">
        <v>395</v>
      </c>
      <c r="P4" s="944"/>
      <c r="Q4" s="943" t="s">
        <v>104</v>
      </c>
      <c r="R4" s="944"/>
      <c r="S4" s="943" t="s">
        <v>79</v>
      </c>
      <c r="T4" s="947"/>
      <c r="V4"/>
      <c r="W4"/>
      <c r="X4"/>
      <c r="Y4"/>
    </row>
    <row r="5" spans="1:25" x14ac:dyDescent="0.2">
      <c r="A5" s="626"/>
      <c r="B5" s="100"/>
      <c r="C5" s="945" t="s">
        <v>355</v>
      </c>
      <c r="D5" s="946"/>
      <c r="E5" s="945" t="s">
        <v>356</v>
      </c>
      <c r="F5" s="946"/>
      <c r="G5" s="945" t="s">
        <v>357</v>
      </c>
      <c r="H5" s="946"/>
      <c r="I5" s="945" t="s">
        <v>358</v>
      </c>
      <c r="J5" s="946"/>
      <c r="K5" s="945" t="s">
        <v>359</v>
      </c>
      <c r="L5" s="946"/>
      <c r="M5" s="945" t="s">
        <v>487</v>
      </c>
      <c r="N5" s="946"/>
      <c r="O5" s="945" t="s">
        <v>394</v>
      </c>
      <c r="P5" s="946"/>
      <c r="Q5" s="945" t="s">
        <v>360</v>
      </c>
      <c r="R5" s="946"/>
      <c r="S5" s="945"/>
      <c r="T5" s="948"/>
      <c r="V5"/>
      <c r="W5"/>
      <c r="X5"/>
      <c r="Y5"/>
    </row>
    <row r="6" spans="1:25" ht="12" thickBot="1" x14ac:dyDescent="0.25">
      <c r="A6" s="101"/>
      <c r="B6" s="102"/>
      <c r="C6" s="628" t="s">
        <v>77</v>
      </c>
      <c r="D6" s="629" t="s">
        <v>78</v>
      </c>
      <c r="E6" s="628" t="s">
        <v>77</v>
      </c>
      <c r="F6" s="629" t="s">
        <v>78</v>
      </c>
      <c r="G6" s="628" t="s">
        <v>77</v>
      </c>
      <c r="H6" s="629" t="s">
        <v>78</v>
      </c>
      <c r="I6" s="628" t="s">
        <v>77</v>
      </c>
      <c r="J6" s="629" t="s">
        <v>78</v>
      </c>
      <c r="K6" s="628" t="s">
        <v>77</v>
      </c>
      <c r="L6" s="629" t="s">
        <v>78</v>
      </c>
      <c r="M6" s="628" t="s">
        <v>77</v>
      </c>
      <c r="N6" s="629" t="s">
        <v>78</v>
      </c>
      <c r="O6" s="628" t="s">
        <v>77</v>
      </c>
      <c r="P6" s="629" t="s">
        <v>78</v>
      </c>
      <c r="Q6" s="628" t="s">
        <v>77</v>
      </c>
      <c r="R6" s="629" t="s">
        <v>78</v>
      </c>
      <c r="S6" s="628" t="s">
        <v>77</v>
      </c>
      <c r="T6" s="630" t="s">
        <v>78</v>
      </c>
      <c r="V6"/>
      <c r="W6"/>
      <c r="X6"/>
      <c r="Y6"/>
    </row>
    <row r="7" spans="1:25" ht="12.75" customHeight="1" thickTop="1" x14ac:dyDescent="0.2">
      <c r="A7" s="24" t="str">
        <f>'t1'!A6</f>
        <v>PERSONALE DIRIGENTE</v>
      </c>
      <c r="B7" s="238" t="str">
        <f>'t1'!B6</f>
        <v>0D00NF</v>
      </c>
      <c r="C7" s="234"/>
      <c r="D7" s="239"/>
      <c r="E7" s="234"/>
      <c r="F7" s="239"/>
      <c r="G7" s="234"/>
      <c r="H7" s="239"/>
      <c r="I7" s="234"/>
      <c r="J7" s="239"/>
      <c r="K7" s="530"/>
      <c r="L7" s="233"/>
      <c r="M7" s="234"/>
      <c r="N7" s="239"/>
      <c r="O7" s="240"/>
      <c r="P7" s="239"/>
      <c r="Q7" s="240"/>
      <c r="R7" s="239"/>
      <c r="S7" s="443">
        <f>SUM(C7,E7,G7,I7,K7,M7,O7,Q7)</f>
        <v>0</v>
      </c>
      <c r="T7" s="444">
        <f>SUM(D7,F7,H7,J7,L7,N7,P7,R7)</f>
        <v>0</v>
      </c>
      <c r="V7"/>
      <c r="W7"/>
      <c r="X7"/>
      <c r="Y7"/>
    </row>
    <row r="8" spans="1:25" ht="12.75" customHeight="1" thickBot="1" x14ac:dyDescent="0.25">
      <c r="A8" s="162" t="str">
        <f>'t1'!A7</f>
        <v>PERSONALE NON DIRIGENTE</v>
      </c>
      <c r="B8" s="231" t="str">
        <f>'t1'!B7</f>
        <v>0000ND</v>
      </c>
      <c r="C8" s="234"/>
      <c r="D8" s="239"/>
      <c r="E8" s="234"/>
      <c r="F8" s="239"/>
      <c r="G8" s="234"/>
      <c r="H8" s="239"/>
      <c r="I8" s="234"/>
      <c r="J8" s="239"/>
      <c r="K8" s="532"/>
      <c r="L8" s="233"/>
      <c r="M8" s="234"/>
      <c r="N8" s="239"/>
      <c r="O8" s="240"/>
      <c r="P8" s="239"/>
      <c r="Q8" s="240"/>
      <c r="R8" s="239"/>
      <c r="S8" s="445">
        <f>SUM(C8,E8,G8,I8,K8,M8,O8,Q8)</f>
        <v>0</v>
      </c>
      <c r="T8" s="446">
        <f>SUM(D8,F8,H8,J8,L8,N8,P8,R8)</f>
        <v>0</v>
      </c>
      <c r="V8"/>
      <c r="W8"/>
      <c r="X8"/>
      <c r="Y8"/>
    </row>
    <row r="9" spans="1:25" ht="13.5" customHeight="1" thickTop="1" thickBot="1" x14ac:dyDescent="0.25">
      <c r="A9" s="303" t="s">
        <v>79</v>
      </c>
      <c r="B9" s="104"/>
      <c r="C9" s="447">
        <f t="shared" ref="C9:T9" si="0">SUM(C7:C8)</f>
        <v>0</v>
      </c>
      <c r="D9" s="448">
        <f t="shared" si="0"/>
        <v>0</v>
      </c>
      <c r="E9" s="447">
        <f t="shared" si="0"/>
        <v>0</v>
      </c>
      <c r="F9" s="448">
        <f t="shared" si="0"/>
        <v>0</v>
      </c>
      <c r="G9" s="447">
        <f t="shared" si="0"/>
        <v>0</v>
      </c>
      <c r="H9" s="448">
        <f t="shared" si="0"/>
        <v>0</v>
      </c>
      <c r="I9" s="447">
        <f t="shared" si="0"/>
        <v>0</v>
      </c>
      <c r="J9" s="448">
        <f t="shared" si="0"/>
        <v>0</v>
      </c>
      <c r="K9" s="447">
        <f t="shared" si="0"/>
        <v>0</v>
      </c>
      <c r="L9" s="531">
        <f t="shared" si="0"/>
        <v>0</v>
      </c>
      <c r="M9" s="447">
        <f t="shared" si="0"/>
        <v>0</v>
      </c>
      <c r="N9" s="448">
        <f t="shared" si="0"/>
        <v>0</v>
      </c>
      <c r="O9" s="447">
        <f t="shared" si="0"/>
        <v>0</v>
      </c>
      <c r="P9" s="448">
        <f t="shared" si="0"/>
        <v>0</v>
      </c>
      <c r="Q9" s="447">
        <f t="shared" si="0"/>
        <v>0</v>
      </c>
      <c r="R9" s="448">
        <f t="shared" si="0"/>
        <v>0</v>
      </c>
      <c r="S9" s="447">
        <f t="shared" si="0"/>
        <v>0</v>
      </c>
      <c r="T9" s="544">
        <f t="shared" si="0"/>
        <v>0</v>
      </c>
      <c r="V9"/>
      <c r="W9"/>
      <c r="X9"/>
      <c r="Y9"/>
    </row>
    <row r="10" spans="1:25" ht="18.75" customHeight="1" x14ac:dyDescent="0.2">
      <c r="A10" s="95" t="s">
        <v>106</v>
      </c>
    </row>
    <row r="11" spans="1:25" x14ac:dyDescent="0.2">
      <c r="A11" s="25"/>
      <c r="B11" s="7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5" x14ac:dyDescent="0.2">
      <c r="A12" s="25"/>
    </row>
  </sheetData>
  <sheetProtection password="EA98" sheet="1" formatColumns="0" selectLockedCells="1"/>
  <mergeCells count="20">
    <mergeCell ref="K4:L4"/>
    <mergeCell ref="M5:N5"/>
    <mergeCell ref="Q5:R5"/>
    <mergeCell ref="C4:D4"/>
    <mergeCell ref="E4:F4"/>
    <mergeCell ref="I4:J4"/>
    <mergeCell ref="Q4:R4"/>
    <mergeCell ref="M4:N4"/>
    <mergeCell ref="O4:P4"/>
    <mergeCell ref="O5:P5"/>
    <mergeCell ref="N2:T2"/>
    <mergeCell ref="A1:R1"/>
    <mergeCell ref="G4:H4"/>
    <mergeCell ref="C5:D5"/>
    <mergeCell ref="E5:F5"/>
    <mergeCell ref="G5:H5"/>
    <mergeCell ref="I5:J5"/>
    <mergeCell ref="S4:T4"/>
    <mergeCell ref="K5:L5"/>
    <mergeCell ref="S5:T5"/>
  </mergeCells>
  <phoneticPr fontId="29" type="noConversion"/>
  <printOptions horizontalCentered="1" verticalCentered="1"/>
  <pageMargins left="0" right="0" top="0.15748031496062992" bottom="0.15748031496062992" header="0.19685039370078741" footer="0.19685039370078741"/>
  <pageSetup paperSize="9" scale="7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W11"/>
  <sheetViews>
    <sheetView showGridLines="0" tabSelected="1" workbookViewId="0">
      <pane xSplit="2" ySplit="6" topLeftCell="C7" activePane="bottomRight" state="frozen"/>
      <selection activeCell="A2" sqref="A2"/>
      <selection pane="topRight" activeCell="A2" sqref="A2"/>
      <selection pane="bottomLeft" activeCell="A2" sqref="A2"/>
      <selection pane="bottomRight" activeCell="E7" sqref="E7"/>
    </sheetView>
  </sheetViews>
  <sheetFormatPr defaultColWidth="10.6640625" defaultRowHeight="11.25" x14ac:dyDescent="0.2"/>
  <cols>
    <col min="1" max="1" width="36.83203125" style="83" customWidth="1"/>
    <col min="2" max="2" width="10.6640625" style="94" customWidth="1"/>
    <col min="3" max="8" width="10.83203125" style="83" customWidth="1"/>
    <col min="9" max="12" width="11.1640625" style="83" customWidth="1"/>
    <col min="13" max="20" width="10.33203125" style="83" customWidth="1"/>
    <col min="21" max="22" width="10.83203125" style="83" customWidth="1"/>
    <col min="23" max="23" width="5.83203125" style="83" customWidth="1"/>
    <col min="24" max="16384" width="10.6640625" style="83"/>
  </cols>
  <sheetData>
    <row r="1" spans="1:23" s="5" customFormat="1" ht="43.5" customHeight="1" x14ac:dyDescent="0.2">
      <c r="A1" s="930" t="str">
        <f>'t1'!A1</f>
        <v>Amministrazioni incluse nell'elenco ISTAT art. 1 c.3 legge 196/2009 (lista S13) - anno 2016</v>
      </c>
      <c r="B1" s="930"/>
      <c r="C1" s="930"/>
      <c r="D1" s="930"/>
      <c r="E1" s="930"/>
      <c r="F1" s="930"/>
      <c r="G1" s="930"/>
      <c r="H1" s="930"/>
      <c r="I1" s="930"/>
      <c r="J1" s="930"/>
      <c r="K1" s="930"/>
      <c r="L1" s="930"/>
      <c r="M1" s="930"/>
      <c r="N1" s="930"/>
      <c r="O1" s="930"/>
      <c r="P1" s="930"/>
      <c r="Q1" s="355"/>
      <c r="R1" s="355"/>
      <c r="S1" s="355"/>
      <c r="T1" s="355"/>
      <c r="U1" s="3"/>
      <c r="V1" s="320"/>
      <c r="W1"/>
    </row>
    <row r="2" spans="1:23" ht="30" customHeight="1" thickBot="1" x14ac:dyDescent="0.25">
      <c r="A2" s="79"/>
      <c r="B2" s="80"/>
      <c r="C2" s="81"/>
      <c r="D2" s="82"/>
      <c r="E2" s="82"/>
      <c r="F2" s="82"/>
      <c r="G2" s="81"/>
      <c r="H2" s="81"/>
      <c r="I2" s="81"/>
      <c r="J2" s="931"/>
      <c r="K2" s="931"/>
      <c r="L2" s="931"/>
      <c r="M2" s="931"/>
      <c r="N2" s="931"/>
      <c r="O2" s="931"/>
      <c r="P2" s="931"/>
      <c r="Q2" s="931"/>
      <c r="R2" s="931"/>
      <c r="S2" s="931"/>
      <c r="T2" s="931"/>
      <c r="U2" s="931"/>
      <c r="V2" s="931"/>
    </row>
    <row r="3" spans="1:23" ht="15" customHeight="1" thickBot="1" x14ac:dyDescent="0.25">
      <c r="A3" s="84"/>
      <c r="B3" s="85"/>
      <c r="C3" s="86" t="s">
        <v>255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8"/>
    </row>
    <row r="4" spans="1:23" ht="37.5" customHeight="1" thickTop="1" x14ac:dyDescent="0.2">
      <c r="A4" s="284" t="s">
        <v>147</v>
      </c>
      <c r="B4" s="89" t="s">
        <v>75</v>
      </c>
      <c r="C4" s="949" t="s">
        <v>354</v>
      </c>
      <c r="D4" s="933"/>
      <c r="E4" s="949" t="s">
        <v>104</v>
      </c>
      <c r="F4" s="933"/>
      <c r="G4" s="949" t="s">
        <v>507</v>
      </c>
      <c r="H4" s="950"/>
      <c r="I4" s="951" t="s">
        <v>327</v>
      </c>
      <c r="J4" s="952"/>
      <c r="K4" s="949" t="s">
        <v>328</v>
      </c>
      <c r="L4" s="950"/>
      <c r="M4" s="949" t="s">
        <v>330</v>
      </c>
      <c r="N4" s="950"/>
      <c r="O4" s="951" t="s">
        <v>331</v>
      </c>
      <c r="P4" s="955"/>
      <c r="Q4" s="949" t="s">
        <v>488</v>
      </c>
      <c r="R4" s="950"/>
      <c r="S4" s="951" t="s">
        <v>489</v>
      </c>
      <c r="T4" s="955"/>
      <c r="U4" s="956" t="s">
        <v>79</v>
      </c>
      <c r="V4" s="957"/>
    </row>
    <row r="5" spans="1:23" x14ac:dyDescent="0.2">
      <c r="A5" s="627"/>
      <c r="B5" s="89"/>
      <c r="C5" s="953" t="s">
        <v>361</v>
      </c>
      <c r="D5" s="954"/>
      <c r="E5" s="953" t="s">
        <v>362</v>
      </c>
      <c r="F5" s="954"/>
      <c r="G5" s="953" t="s">
        <v>363</v>
      </c>
      <c r="H5" s="954"/>
      <c r="I5" s="953" t="s">
        <v>364</v>
      </c>
      <c r="J5" s="954"/>
      <c r="K5" s="953" t="s">
        <v>365</v>
      </c>
      <c r="L5" s="954"/>
      <c r="M5" s="953" t="s">
        <v>366</v>
      </c>
      <c r="N5" s="954"/>
      <c r="O5" s="953" t="s">
        <v>367</v>
      </c>
      <c r="P5" s="954"/>
      <c r="Q5" s="953" t="s">
        <v>490</v>
      </c>
      <c r="R5" s="954"/>
      <c r="S5" s="953" t="s">
        <v>491</v>
      </c>
      <c r="T5" s="954"/>
      <c r="U5" s="958"/>
      <c r="V5" s="959"/>
    </row>
    <row r="6" spans="1:23" ht="12" thickBot="1" x14ac:dyDescent="0.25">
      <c r="A6" s="90"/>
      <c r="B6" s="91"/>
      <c r="C6" s="631" t="s">
        <v>77</v>
      </c>
      <c r="D6" s="632" t="s">
        <v>78</v>
      </c>
      <c r="E6" s="631" t="s">
        <v>77</v>
      </c>
      <c r="F6" s="632" t="s">
        <v>78</v>
      </c>
      <c r="G6" s="631" t="s">
        <v>77</v>
      </c>
      <c r="H6" s="632" t="s">
        <v>78</v>
      </c>
      <c r="I6" s="631" t="s">
        <v>77</v>
      </c>
      <c r="J6" s="632" t="s">
        <v>78</v>
      </c>
      <c r="K6" s="631" t="s">
        <v>77</v>
      </c>
      <c r="L6" s="632" t="s">
        <v>78</v>
      </c>
      <c r="M6" s="631" t="s">
        <v>77</v>
      </c>
      <c r="N6" s="632" t="s">
        <v>78</v>
      </c>
      <c r="O6" s="631" t="s">
        <v>77</v>
      </c>
      <c r="P6" s="632" t="s">
        <v>78</v>
      </c>
      <c r="Q6" s="631" t="s">
        <v>77</v>
      </c>
      <c r="R6" s="632" t="s">
        <v>78</v>
      </c>
      <c r="S6" s="631" t="s">
        <v>77</v>
      </c>
      <c r="T6" s="632" t="s">
        <v>78</v>
      </c>
      <c r="U6" s="631" t="s">
        <v>77</v>
      </c>
      <c r="V6" s="633" t="s">
        <v>78</v>
      </c>
    </row>
    <row r="7" spans="1:23" ht="12" customHeight="1" thickTop="1" x14ac:dyDescent="0.2">
      <c r="A7" s="24" t="str">
        <f>'t1'!A6</f>
        <v>PERSONALE DIRIGENTE</v>
      </c>
      <c r="B7" s="238" t="str">
        <f>'t1'!B6</f>
        <v>0D00NF</v>
      </c>
      <c r="C7" s="680"/>
      <c r="D7" s="681"/>
      <c r="E7" s="680"/>
      <c r="F7" s="682">
        <v>1</v>
      </c>
      <c r="G7" s="680"/>
      <c r="H7" s="682"/>
      <c r="I7" s="680"/>
      <c r="J7" s="681"/>
      <c r="K7" s="682"/>
      <c r="L7" s="681"/>
      <c r="M7" s="682"/>
      <c r="N7" s="681"/>
      <c r="O7" s="683"/>
      <c r="P7" s="684"/>
      <c r="Q7" s="776"/>
      <c r="R7" s="777"/>
      <c r="S7" s="778"/>
      <c r="T7" s="777"/>
      <c r="U7" s="449">
        <f>SUM(C7,E7,G7,I7,K7,M7,O7,Q7,S7)</f>
        <v>0</v>
      </c>
      <c r="V7" s="450">
        <f>SUM(D7,F7,H7,J7,L7,N7,P7,R7,T7)</f>
        <v>1</v>
      </c>
    </row>
    <row r="8" spans="1:23" ht="12" customHeight="1" thickBot="1" x14ac:dyDescent="0.25">
      <c r="A8" s="162" t="str">
        <f>'t1'!A7</f>
        <v>PERSONALE NON DIRIGENTE</v>
      </c>
      <c r="B8" s="231" t="str">
        <f>'t1'!B7</f>
        <v>0000ND</v>
      </c>
      <c r="C8" s="685"/>
      <c r="D8" s="686">
        <v>1</v>
      </c>
      <c r="E8" s="685"/>
      <c r="F8" s="687"/>
      <c r="G8" s="685"/>
      <c r="H8" s="687"/>
      <c r="I8" s="685"/>
      <c r="J8" s="686"/>
      <c r="K8" s="687"/>
      <c r="L8" s="686"/>
      <c r="M8" s="687"/>
      <c r="N8" s="686"/>
      <c r="O8" s="688"/>
      <c r="P8" s="689"/>
      <c r="Q8" s="779"/>
      <c r="R8" s="780"/>
      <c r="S8" s="781"/>
      <c r="T8" s="780"/>
      <c r="U8" s="449">
        <f>SUM(C8,E8,G8,I8,K8,M8,O8,Q8,S8)</f>
        <v>0</v>
      </c>
      <c r="V8" s="450">
        <f>SUM(D8,F8,H8,J8,L8,N8,P8,R8,T8)</f>
        <v>1</v>
      </c>
    </row>
    <row r="9" spans="1:23" ht="12.75" customHeight="1" thickTop="1" thickBot="1" x14ac:dyDescent="0.25">
      <c r="A9" s="92" t="s">
        <v>79</v>
      </c>
      <c r="B9" s="93"/>
      <c r="C9" s="451">
        <f t="shared" ref="C9:V9" si="0">SUM(C7:C8)</f>
        <v>0</v>
      </c>
      <c r="D9" s="453">
        <f t="shared" si="0"/>
        <v>1</v>
      </c>
      <c r="E9" s="545">
        <f t="shared" si="0"/>
        <v>0</v>
      </c>
      <c r="F9" s="453">
        <f t="shared" si="0"/>
        <v>1</v>
      </c>
      <c r="G9" s="545">
        <f t="shared" si="0"/>
        <v>0</v>
      </c>
      <c r="H9" s="453">
        <f t="shared" si="0"/>
        <v>0</v>
      </c>
      <c r="I9" s="545">
        <f t="shared" si="0"/>
        <v>0</v>
      </c>
      <c r="J9" s="453">
        <f t="shared" si="0"/>
        <v>0</v>
      </c>
      <c r="K9" s="545">
        <f t="shared" si="0"/>
        <v>0</v>
      </c>
      <c r="L9" s="453">
        <f t="shared" si="0"/>
        <v>0</v>
      </c>
      <c r="M9" s="545">
        <f t="shared" si="0"/>
        <v>0</v>
      </c>
      <c r="N9" s="453">
        <f t="shared" si="0"/>
        <v>0</v>
      </c>
      <c r="O9" s="545">
        <f t="shared" si="0"/>
        <v>0</v>
      </c>
      <c r="P9" s="453">
        <f t="shared" si="0"/>
        <v>0</v>
      </c>
      <c r="Q9" s="782">
        <f t="shared" si="0"/>
        <v>0</v>
      </c>
      <c r="R9" s="783">
        <f t="shared" si="0"/>
        <v>0</v>
      </c>
      <c r="S9" s="782">
        <f t="shared" si="0"/>
        <v>0</v>
      </c>
      <c r="T9" s="783">
        <f t="shared" si="0"/>
        <v>0</v>
      </c>
      <c r="U9" s="451">
        <f t="shared" si="0"/>
        <v>0</v>
      </c>
      <c r="V9" s="452">
        <f t="shared" si="0"/>
        <v>2</v>
      </c>
    </row>
    <row r="11" spans="1:23" x14ac:dyDescent="0.2">
      <c r="A11" s="83" t="s">
        <v>158</v>
      </c>
    </row>
  </sheetData>
  <sheetProtection password="EA98" sheet="1" formatColumns="0" selectLockedCells="1"/>
  <mergeCells count="22">
    <mergeCell ref="G5:H5"/>
    <mergeCell ref="I5:J5"/>
    <mergeCell ref="S4:T4"/>
    <mergeCell ref="U4:V4"/>
    <mergeCell ref="C5:D5"/>
    <mergeCell ref="U5:V5"/>
    <mergeCell ref="Q5:R5"/>
    <mergeCell ref="S5:T5"/>
    <mergeCell ref="E5:F5"/>
    <mergeCell ref="Q4:R4"/>
    <mergeCell ref="O5:P5"/>
    <mergeCell ref="M4:N4"/>
    <mergeCell ref="K5:L5"/>
    <mergeCell ref="M5:N5"/>
    <mergeCell ref="K4:L4"/>
    <mergeCell ref="O4:P4"/>
    <mergeCell ref="A1:P1"/>
    <mergeCell ref="G4:H4"/>
    <mergeCell ref="C4:D4"/>
    <mergeCell ref="E4:F4"/>
    <mergeCell ref="J2:V2"/>
    <mergeCell ref="I4:J4"/>
  </mergeCells>
  <phoneticPr fontId="29" type="noConversion"/>
  <printOptions horizontalCentered="1" verticalCentered="1"/>
  <pageMargins left="0" right="0" top="0.19685039370078741" bottom="0.15748031496062992" header="0.15748031496062992" footer="0.15748031496062992"/>
  <pageSetup paperSize="9" scale="7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X10"/>
  <sheetViews>
    <sheetView showGridLines="0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G6" sqref="G6"/>
    </sheetView>
  </sheetViews>
  <sheetFormatPr defaultColWidth="10.6640625" defaultRowHeight="11.25" x14ac:dyDescent="0.2"/>
  <cols>
    <col min="1" max="1" width="37.5" style="62" customWidth="1"/>
    <col min="2" max="2" width="10.5" style="64" customWidth="1"/>
    <col min="3" max="22" width="8.33203125" style="62" customWidth="1"/>
    <col min="23" max="23" width="10" style="62" customWidth="1"/>
    <col min="24" max="16384" width="10.6640625" style="62"/>
  </cols>
  <sheetData>
    <row r="1" spans="1:24" s="5" customFormat="1" ht="43.5" customHeight="1" x14ac:dyDescent="0.2">
      <c r="A1" s="930" t="str">
        <f>'t1'!A1</f>
        <v>Amministrazioni incluse nell'elenco ISTAT art. 1 c.3 legge 196/2009 (lista S13) - anno 2016</v>
      </c>
      <c r="B1" s="930"/>
      <c r="C1" s="930"/>
      <c r="D1" s="930"/>
      <c r="E1" s="930"/>
      <c r="F1" s="930"/>
      <c r="G1" s="930"/>
      <c r="H1" s="930"/>
      <c r="I1" s="930"/>
      <c r="J1" s="930"/>
      <c r="K1" s="930"/>
      <c r="L1" s="930"/>
      <c r="M1" s="930"/>
      <c r="N1" s="930"/>
      <c r="O1" s="930"/>
      <c r="P1" s="930"/>
      <c r="Q1" s="930"/>
      <c r="R1" s="930"/>
      <c r="S1" s="930"/>
      <c r="T1" s="930"/>
      <c r="U1" s="930"/>
      <c r="V1" s="930"/>
      <c r="X1" s="320"/>
    </row>
    <row r="2" spans="1:24" ht="30" customHeight="1" thickBot="1" x14ac:dyDescent="0.25">
      <c r="A2" s="63"/>
      <c r="P2" s="931"/>
      <c r="Q2" s="931"/>
      <c r="R2" s="931"/>
      <c r="S2" s="931"/>
      <c r="T2" s="931"/>
      <c r="U2" s="931"/>
      <c r="V2" s="931"/>
      <c r="W2" s="931"/>
      <c r="X2" s="931"/>
    </row>
    <row r="3" spans="1:24" ht="16.5" customHeight="1" thickBot="1" x14ac:dyDescent="0.25">
      <c r="A3" s="65"/>
      <c r="B3" s="66"/>
      <c r="C3" s="67" t="s">
        <v>255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9"/>
      <c r="U3" s="68"/>
      <c r="V3" s="69"/>
      <c r="W3" s="68"/>
      <c r="X3" s="69"/>
    </row>
    <row r="4" spans="1:24" ht="16.5" customHeight="1" thickTop="1" x14ac:dyDescent="0.2">
      <c r="A4" s="283" t="s">
        <v>155</v>
      </c>
      <c r="B4" s="70" t="s">
        <v>75</v>
      </c>
      <c r="C4" s="960" t="s">
        <v>96</v>
      </c>
      <c r="D4" s="961"/>
      <c r="E4" s="960" t="s">
        <v>97</v>
      </c>
      <c r="F4" s="961"/>
      <c r="G4" s="960" t="s">
        <v>98</v>
      </c>
      <c r="H4" s="961"/>
      <c r="I4" s="960" t="s">
        <v>99</v>
      </c>
      <c r="J4" s="961"/>
      <c r="K4" s="960" t="s">
        <v>100</v>
      </c>
      <c r="L4" s="961"/>
      <c r="M4" s="960" t="s">
        <v>101</v>
      </c>
      <c r="N4" s="961"/>
      <c r="O4" s="960" t="s">
        <v>102</v>
      </c>
      <c r="P4" s="961"/>
      <c r="Q4" s="960" t="s">
        <v>103</v>
      </c>
      <c r="R4" s="961"/>
      <c r="S4" s="960" t="s">
        <v>390</v>
      </c>
      <c r="T4" s="961"/>
      <c r="U4" s="960" t="s">
        <v>391</v>
      </c>
      <c r="V4" s="961"/>
      <c r="W4" s="71" t="s">
        <v>79</v>
      </c>
      <c r="X4" s="145"/>
    </row>
    <row r="5" spans="1:24" ht="12" thickBot="1" x14ac:dyDescent="0.25">
      <c r="A5" s="72"/>
      <c r="B5" s="73"/>
      <c r="C5" s="74" t="s">
        <v>94</v>
      </c>
      <c r="D5" s="75" t="s">
        <v>95</v>
      </c>
      <c r="E5" s="74" t="s">
        <v>94</v>
      </c>
      <c r="F5" s="75" t="s">
        <v>95</v>
      </c>
      <c r="G5" s="74" t="s">
        <v>94</v>
      </c>
      <c r="H5" s="75" t="s">
        <v>95</v>
      </c>
      <c r="I5" s="74" t="s">
        <v>94</v>
      </c>
      <c r="J5" s="75" t="s">
        <v>95</v>
      </c>
      <c r="K5" s="74" t="s">
        <v>94</v>
      </c>
      <c r="L5" s="75" t="s">
        <v>95</v>
      </c>
      <c r="M5" s="74" t="s">
        <v>94</v>
      </c>
      <c r="N5" s="75" t="s">
        <v>95</v>
      </c>
      <c r="O5" s="74" t="s">
        <v>94</v>
      </c>
      <c r="P5" s="75" t="s">
        <v>95</v>
      </c>
      <c r="Q5" s="74" t="s">
        <v>94</v>
      </c>
      <c r="R5" s="75" t="s">
        <v>95</v>
      </c>
      <c r="S5" s="74" t="s">
        <v>94</v>
      </c>
      <c r="T5" s="76" t="s">
        <v>95</v>
      </c>
      <c r="U5" s="74" t="s">
        <v>94</v>
      </c>
      <c r="V5" s="76" t="s">
        <v>95</v>
      </c>
      <c r="W5" s="74" t="s">
        <v>94</v>
      </c>
      <c r="X5" s="76" t="s">
        <v>95</v>
      </c>
    </row>
    <row r="6" spans="1:24" ht="12.75" customHeight="1" thickTop="1" x14ac:dyDescent="0.2">
      <c r="A6" s="24" t="str">
        <f>'t1'!A6</f>
        <v>PERSONALE DIRIGENTE</v>
      </c>
      <c r="B6" s="238" t="str">
        <f>'t1'!B6</f>
        <v>0D00NF</v>
      </c>
      <c r="C6" s="242"/>
      <c r="D6" s="243">
        <v>1</v>
      </c>
      <c r="E6" s="242"/>
      <c r="F6" s="243"/>
      <c r="G6" s="242"/>
      <c r="H6" s="243"/>
      <c r="I6" s="242"/>
      <c r="J6" s="243"/>
      <c r="K6" s="242"/>
      <c r="L6" s="243"/>
      <c r="M6" s="244"/>
      <c r="N6" s="245"/>
      <c r="O6" s="242"/>
      <c r="P6" s="243"/>
      <c r="Q6" s="242"/>
      <c r="R6" s="243"/>
      <c r="S6" s="246"/>
      <c r="T6" s="247"/>
      <c r="U6" s="246"/>
      <c r="V6" s="247"/>
      <c r="W6" s="457">
        <f>SUM(C6,E6,G6,I6,K6,M6,O6,Q6,S6,U6)</f>
        <v>0</v>
      </c>
      <c r="X6" s="458">
        <f>SUM(D6,F6,H6,J6,L6,N6,P6,R6,T6,V6)</f>
        <v>1</v>
      </c>
    </row>
    <row r="7" spans="1:24" ht="12.75" customHeight="1" thickBot="1" x14ac:dyDescent="0.25">
      <c r="A7" s="162" t="str">
        <f>'t1'!A7</f>
        <v>PERSONALE NON DIRIGENTE</v>
      </c>
      <c r="B7" s="231" t="str">
        <f>'t1'!B7</f>
        <v>0000ND</v>
      </c>
      <c r="C7" s="242">
        <v>1</v>
      </c>
      <c r="D7" s="243">
        <v>3</v>
      </c>
      <c r="E7" s="242"/>
      <c r="F7" s="243">
        <v>15</v>
      </c>
      <c r="G7" s="242"/>
      <c r="H7" s="243"/>
      <c r="I7" s="242"/>
      <c r="J7" s="243"/>
      <c r="K7" s="242"/>
      <c r="L7" s="243"/>
      <c r="M7" s="244"/>
      <c r="N7" s="245"/>
      <c r="O7" s="242"/>
      <c r="P7" s="243"/>
      <c r="Q7" s="242"/>
      <c r="R7" s="243"/>
      <c r="S7" s="246"/>
      <c r="T7" s="248"/>
      <c r="U7" s="246"/>
      <c r="V7" s="248"/>
      <c r="W7" s="457">
        <f>SUM(C7,E7,G7,I7,K7,M7,O7,Q7,S7,U7)</f>
        <v>1</v>
      </c>
      <c r="X7" s="459">
        <f>SUM(D7,F7,H7,J7,L7,N7,P7,R7,T7,V7)</f>
        <v>18</v>
      </c>
    </row>
    <row r="8" spans="1:24" ht="17.25" customHeight="1" thickTop="1" thickBot="1" x14ac:dyDescent="0.25">
      <c r="A8" s="77" t="s">
        <v>79</v>
      </c>
      <c r="B8" s="78"/>
      <c r="C8" s="454">
        <f t="shared" ref="C8:X8" si="0">SUM(C6:C7)</f>
        <v>1</v>
      </c>
      <c r="D8" s="455">
        <f t="shared" si="0"/>
        <v>4</v>
      </c>
      <c r="E8" s="454">
        <f t="shared" si="0"/>
        <v>0</v>
      </c>
      <c r="F8" s="455">
        <f t="shared" si="0"/>
        <v>15</v>
      </c>
      <c r="G8" s="454">
        <f t="shared" si="0"/>
        <v>0</v>
      </c>
      <c r="H8" s="455">
        <f t="shared" si="0"/>
        <v>0</v>
      </c>
      <c r="I8" s="454">
        <f t="shared" si="0"/>
        <v>0</v>
      </c>
      <c r="J8" s="455">
        <f t="shared" si="0"/>
        <v>0</v>
      </c>
      <c r="K8" s="454">
        <f t="shared" si="0"/>
        <v>0</v>
      </c>
      <c r="L8" s="455">
        <f t="shared" si="0"/>
        <v>0</v>
      </c>
      <c r="M8" s="454">
        <f t="shared" si="0"/>
        <v>0</v>
      </c>
      <c r="N8" s="455">
        <f t="shared" si="0"/>
        <v>0</v>
      </c>
      <c r="O8" s="454">
        <f t="shared" si="0"/>
        <v>0</v>
      </c>
      <c r="P8" s="455">
        <f t="shared" si="0"/>
        <v>0</v>
      </c>
      <c r="Q8" s="454">
        <f t="shared" si="0"/>
        <v>0</v>
      </c>
      <c r="R8" s="455">
        <f t="shared" si="0"/>
        <v>0</v>
      </c>
      <c r="S8" s="454">
        <f t="shared" si="0"/>
        <v>0</v>
      </c>
      <c r="T8" s="455">
        <f t="shared" si="0"/>
        <v>0</v>
      </c>
      <c r="U8" s="454">
        <f t="shared" si="0"/>
        <v>0</v>
      </c>
      <c r="V8" s="455">
        <f t="shared" si="0"/>
        <v>0</v>
      </c>
      <c r="W8" s="454">
        <f t="shared" si="0"/>
        <v>1</v>
      </c>
      <c r="X8" s="456">
        <f t="shared" si="0"/>
        <v>19</v>
      </c>
    </row>
    <row r="9" spans="1:24" s="46" customFormat="1" ht="19.5" customHeight="1" x14ac:dyDescent="0.2">
      <c r="A9" s="25"/>
      <c r="B9" s="7"/>
      <c r="C9" s="5"/>
      <c r="D9" s="5"/>
      <c r="E9" s="5"/>
      <c r="F9" s="5"/>
      <c r="G9" s="5"/>
      <c r="H9" s="5"/>
      <c r="I9" s="5"/>
      <c r="J9" s="5"/>
      <c r="K9" s="83"/>
    </row>
    <row r="10" spans="1:24" s="5" customFormat="1" x14ac:dyDescent="0.2">
      <c r="A10" s="25"/>
      <c r="B10" s="7"/>
    </row>
  </sheetData>
  <sheetProtection password="EA98" sheet="1" formatColumns="0" selectLockedCells="1"/>
  <mergeCells count="12">
    <mergeCell ref="U4:V4"/>
    <mergeCell ref="K4:L4"/>
    <mergeCell ref="S4:T4"/>
    <mergeCell ref="M4:N4"/>
    <mergeCell ref="O4:P4"/>
    <mergeCell ref="Q4:R4"/>
    <mergeCell ref="A1:V1"/>
    <mergeCell ref="C4:D4"/>
    <mergeCell ref="E4:F4"/>
    <mergeCell ref="G4:H4"/>
    <mergeCell ref="I4:J4"/>
    <mergeCell ref="P2:X2"/>
  </mergeCells>
  <phoneticPr fontId="29" type="noConversion"/>
  <printOptions horizontalCentered="1" verticalCentered="1"/>
  <pageMargins left="0" right="0" top="0.19685039370078741" bottom="0.15748031496062992" header="0.19685039370078741" footer="0.19685039370078741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32</vt:i4>
      </vt:variant>
      <vt:variant>
        <vt:lpstr>Intervalli denominati</vt:lpstr>
      </vt:variant>
      <vt:variant>
        <vt:i4>45</vt:i4>
      </vt:variant>
    </vt:vector>
  </HeadingPairs>
  <TitlesOfParts>
    <vt:vector size="77" baseType="lpstr">
      <vt:lpstr>SI_1</vt:lpstr>
      <vt:lpstr>COCOCO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Tabella Riconciliazione</vt:lpstr>
      <vt:lpstr>Valori Medi</vt:lpstr>
      <vt:lpstr>Squadratura 1</vt:lpstr>
      <vt:lpstr>Squadratura 2</vt:lpstr>
      <vt:lpstr>Squadratura 3</vt:lpstr>
      <vt:lpstr>Squadratura 4</vt:lpstr>
      <vt:lpstr>Incongruenze 1 e 11</vt:lpstr>
      <vt:lpstr>Incongruenza 2</vt:lpstr>
      <vt:lpstr>Incongruenze 3, 12 e 13</vt:lpstr>
      <vt:lpstr>Incongruenza 4 e controlli t14</vt:lpstr>
      <vt:lpstr>Incongruenza 5</vt:lpstr>
      <vt:lpstr>Incongruenza 6</vt:lpstr>
      <vt:lpstr>Incongruenza 7</vt:lpstr>
      <vt:lpstr>Incongruenza 8</vt:lpstr>
      <vt:lpstr>Incongruenza 14</vt:lpstr>
      <vt:lpstr>Foglio1</vt:lpstr>
      <vt:lpstr>COCOCO!Area_stampa</vt:lpstr>
      <vt:lpstr>'Incongruenze 1 e 11'!Area_stampa</vt:lpstr>
      <vt:lpstr>'Incongruenze 3, 12 e 13'!Area_stampa</vt:lpstr>
      <vt:lpstr>SI_1!Area_stampa</vt:lpstr>
      <vt:lpstr>'Squadratura 1'!Area_stampa</vt:lpstr>
      <vt:lpstr>'Squadratura 2'!Area_stampa</vt:lpstr>
      <vt:lpstr>'Squadratura 3'!Area_stampa</vt:lpstr>
      <vt:lpstr>'Squadratura 4'!Area_stampa</vt:lpstr>
      <vt:lpstr>'t1'!Area_stampa</vt:lpstr>
      <vt:lpstr>'t10'!Area_stampa</vt:lpstr>
      <vt:lpstr>'t11'!Area_stampa</vt:lpstr>
      <vt:lpstr>'t12'!Area_stampa</vt:lpstr>
      <vt:lpstr>'t13'!Area_stampa</vt:lpstr>
      <vt:lpstr>'t14'!Area_stampa</vt:lpstr>
      <vt:lpstr>'t3'!Area_stampa</vt:lpstr>
      <vt:lpstr>'t5'!Area_stampa</vt:lpstr>
      <vt:lpstr>'t7'!Area_stampa</vt:lpstr>
      <vt:lpstr>'t8'!Area_stampa</vt:lpstr>
      <vt:lpstr>'t9'!Area_stampa</vt:lpstr>
      <vt:lpstr>'Valori Medi'!Area_stampa</vt:lpstr>
      <vt:lpstr>'Incongruenza 2'!Titoli_stampa</vt:lpstr>
      <vt:lpstr>'Incongruenza 5'!Titoli_stampa</vt:lpstr>
      <vt:lpstr>'Incongruenza 6'!Titoli_stampa</vt:lpstr>
      <vt:lpstr>'Incongruenza 7'!Titoli_stampa</vt:lpstr>
      <vt:lpstr>'Incongruenza 8'!Titoli_stampa</vt:lpstr>
      <vt:lpstr>'Incongruenze 1 e 11'!Titoli_stampa</vt:lpstr>
      <vt:lpstr>'Incongruenze 3, 12 e 13'!Titoli_stampa</vt:lpstr>
      <vt:lpstr>'Squadratura 1'!Titoli_stampa</vt:lpstr>
      <vt:lpstr>'Squadratura 2'!Titoli_stampa</vt:lpstr>
      <vt:lpstr>'Squadratura 3'!Titoli_stampa</vt:lpstr>
      <vt:lpstr>'Squadratura 4'!Titoli_stampa</vt:lpstr>
      <vt:lpstr>'t1'!Titoli_stampa</vt:lpstr>
      <vt:lpstr>'t10'!Titoli_stampa</vt:lpstr>
      <vt:lpstr>'t11'!Titoli_stampa</vt:lpstr>
      <vt:lpstr>'t12'!Titoli_stampa</vt:lpstr>
      <vt:lpstr>'t13'!Titoli_stampa</vt:lpstr>
      <vt:lpstr>'t2'!Titoli_stampa</vt:lpstr>
      <vt:lpstr>'t3'!Titoli_stampa</vt:lpstr>
      <vt:lpstr>'t4'!Titoli_stampa</vt:lpstr>
      <vt:lpstr>'t5'!Titoli_stampa</vt:lpstr>
      <vt:lpstr>'t6'!Titoli_stampa</vt:lpstr>
      <vt:lpstr>'t7'!Titoli_stampa</vt:lpstr>
      <vt:lpstr>'t8'!Titoli_stampa</vt:lpstr>
      <vt:lpstr>'t9'!Titoli_stampa</vt:lpstr>
      <vt:lpstr>'Valori Medi'!Titoli_stampa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 G. O. P. DIV.  VI</dc:creator>
  <cp:lastModifiedBy>Anna Gioia</cp:lastModifiedBy>
  <cp:lastPrinted>2014-06-20T08:37:00Z</cp:lastPrinted>
  <dcterms:created xsi:type="dcterms:W3CDTF">1998-10-29T14:18:41Z</dcterms:created>
  <dcterms:modified xsi:type="dcterms:W3CDTF">2017-05-26T09:43:31Z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